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4\65024051_Modernizace osvětlení v ŽST Most n.n. etapa 1\ZADÁNÍ\PODKLADY\"/>
    </mc:Choice>
  </mc:AlternateContent>
  <xr:revisionPtr revIDLastSave="0" documentId="13_ncr:1_{BA82E85A-101A-428E-8D0D-5BC880E79C7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zakázky" sheetId="1" r:id="rId1"/>
    <sheet name="01 - Elektromateriál" sheetId="2" r:id="rId2"/>
    <sheet name="02 - VON" sheetId="3" r:id="rId3"/>
  </sheets>
  <definedNames>
    <definedName name="_xlnm._FilterDatabase" localSheetId="1" hidden="1">'01 - Elektromateriál'!$C$117:$K$130</definedName>
    <definedName name="_xlnm._FilterDatabase" localSheetId="2" hidden="1">'02 - VON'!$C$116:$K$120</definedName>
    <definedName name="_xlnm.Print_Titles" localSheetId="1">'01 - Elektromateriál'!$117:$117</definedName>
    <definedName name="_xlnm.Print_Titles" localSheetId="2">'02 - VON'!$116:$116</definedName>
    <definedName name="_xlnm.Print_Titles" localSheetId="0">'Rekapitulace zakázky'!$92:$92</definedName>
    <definedName name="_xlnm.Print_Area" localSheetId="1">'01 - Elektromateriál'!$C$4:$J$76,'01 - Elektromateriál'!$C$82:$J$99,'01 - Elektromateriál'!$C$105:$J$130</definedName>
    <definedName name="_xlnm.Print_Area" localSheetId="2">'02 - VON'!$C$4:$J$76,'02 - VON'!$C$82:$J$98,'02 - VON'!$C$104:$J$120</definedName>
    <definedName name="_xlnm.Print_Area" localSheetId="0">'Rekapitulace zakázky'!$D$4:$AO$76,'Rekapitulace zakázky'!$C$82:$AQ$97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" l="1"/>
  <c r="H125" i="2"/>
  <c r="J123" i="2" l="1"/>
  <c r="J121" i="2"/>
  <c r="J37" i="3" l="1"/>
  <c r="J36" i="3"/>
  <c r="AY96" i="1"/>
  <c r="J35" i="3"/>
  <c r="AX96" i="1" s="1"/>
  <c r="BI119" i="3"/>
  <c r="F37" i="3" s="1"/>
  <c r="BD96" i="1" s="1"/>
  <c r="BH119" i="3"/>
  <c r="F36" i="3" s="1"/>
  <c r="BC96" i="1" s="1"/>
  <c r="BG119" i="3"/>
  <c r="F35" i="3" s="1"/>
  <c r="BB96" i="1" s="1"/>
  <c r="BF119" i="3"/>
  <c r="J34" i="3" s="1"/>
  <c r="AW96" i="1" s="1"/>
  <c r="T119" i="3"/>
  <c r="T118" i="3"/>
  <c r="T117" i="3" s="1"/>
  <c r="R119" i="3"/>
  <c r="R118" i="3"/>
  <c r="R117" i="3"/>
  <c r="P119" i="3"/>
  <c r="P118" i="3" s="1"/>
  <c r="P117" i="3" s="1"/>
  <c r="AU96" i="1" s="1"/>
  <c r="F111" i="3"/>
  <c r="E109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114" i="3" s="1"/>
  <c r="J17" i="3"/>
  <c r="J15" i="3"/>
  <c r="E15" i="3"/>
  <c r="F91" i="3" s="1"/>
  <c r="J14" i="3"/>
  <c r="J12" i="3"/>
  <c r="J111" i="3" s="1"/>
  <c r="E7" i="3"/>
  <c r="E85" i="3" s="1"/>
  <c r="J37" i="2"/>
  <c r="J36" i="2"/>
  <c r="AY95" i="1" s="1"/>
  <c r="J35" i="2"/>
  <c r="AX95" i="1" s="1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 s="1"/>
  <c r="J23" i="2"/>
  <c r="J21" i="2"/>
  <c r="E21" i="2"/>
  <c r="J114" i="2" s="1"/>
  <c r="J20" i="2"/>
  <c r="J18" i="2"/>
  <c r="E18" i="2"/>
  <c r="F115" i="2" s="1"/>
  <c r="J17" i="2"/>
  <c r="J15" i="2"/>
  <c r="E15" i="2"/>
  <c r="F114" i="2" s="1"/>
  <c r="J12" i="2"/>
  <c r="J112" i="2" s="1"/>
  <c r="E7" i="2"/>
  <c r="E108" i="2" s="1"/>
  <c r="L90" i="1"/>
  <c r="AM90" i="1"/>
  <c r="AM89" i="1"/>
  <c r="L89" i="1"/>
  <c r="AM87" i="1"/>
  <c r="L87" i="1"/>
  <c r="L85" i="1"/>
  <c r="L84" i="1"/>
  <c r="BK129" i="2"/>
  <c r="BK127" i="2"/>
  <c r="J129" i="2"/>
  <c r="BK125" i="2"/>
  <c r="BK119" i="3"/>
  <c r="BK121" i="2"/>
  <c r="AS94" i="1"/>
  <c r="J127" i="2"/>
  <c r="J119" i="3"/>
  <c r="J125" i="2"/>
  <c r="J120" i="2" l="1"/>
  <c r="J119" i="2" s="1"/>
  <c r="J118" i="2" s="1"/>
  <c r="AK26" i="1" s="1"/>
  <c r="AK29" i="1" s="1"/>
  <c r="F37" i="2"/>
  <c r="BD95" i="1" s="1"/>
  <c r="BD94" i="1" s="1"/>
  <c r="W33" i="1" s="1"/>
  <c r="F34" i="2"/>
  <c r="BA95" i="1" s="1"/>
  <c r="F35" i="2"/>
  <c r="BB95" i="1" s="1"/>
  <c r="BB94" i="1" s="1"/>
  <c r="AX94" i="1" s="1"/>
  <c r="F36" i="2"/>
  <c r="BC95" i="1" s="1"/>
  <c r="BC94" i="1" s="1"/>
  <c r="AY94" i="1" s="1"/>
  <c r="J34" i="2"/>
  <c r="AW95" i="1" s="1"/>
  <c r="BK120" i="2"/>
  <c r="P120" i="2"/>
  <c r="P119" i="2" s="1"/>
  <c r="P118" i="2" s="1"/>
  <c r="AU95" i="1" s="1"/>
  <c r="AU94" i="1" s="1"/>
  <c r="T120" i="2"/>
  <c r="T119" i="2" s="1"/>
  <c r="T118" i="2" s="1"/>
  <c r="R120" i="2"/>
  <c r="R119" i="2" s="1"/>
  <c r="R118" i="2" s="1"/>
  <c r="BK118" i="3"/>
  <c r="BK117" i="3" s="1"/>
  <c r="J117" i="3" s="1"/>
  <c r="J96" i="3" s="1"/>
  <c r="J91" i="3"/>
  <c r="J89" i="3"/>
  <c r="F113" i="3"/>
  <c r="F92" i="3"/>
  <c r="E107" i="3"/>
  <c r="BE119" i="3"/>
  <c r="J33" i="3" s="1"/>
  <c r="AV96" i="1" s="1"/>
  <c r="AT96" i="1" s="1"/>
  <c r="J92" i="3"/>
  <c r="BE125" i="2"/>
  <c r="E85" i="2"/>
  <c r="J89" i="2"/>
  <c r="F91" i="2"/>
  <c r="J91" i="2"/>
  <c r="F92" i="2"/>
  <c r="J92" i="2"/>
  <c r="BE121" i="2"/>
  <c r="BE127" i="2"/>
  <c r="BE129" i="2"/>
  <c r="F34" i="3"/>
  <c r="BA96" i="1" s="1"/>
  <c r="J98" i="2" l="1"/>
  <c r="W29" i="1"/>
  <c r="BA94" i="1"/>
  <c r="AW94" i="1" s="1"/>
  <c r="AK30" i="1" s="1"/>
  <c r="BK119" i="2"/>
  <c r="BK118" i="2" s="1"/>
  <c r="J96" i="2" s="1"/>
  <c r="J118" i="3"/>
  <c r="J97" i="3" s="1"/>
  <c r="J30" i="3"/>
  <c r="AG96" i="1" s="1"/>
  <c r="F33" i="2"/>
  <c r="AZ95" i="1" s="1"/>
  <c r="F33" i="3"/>
  <c r="AZ96" i="1" s="1"/>
  <c r="J33" i="2"/>
  <c r="AV95" i="1" s="1"/>
  <c r="AT95" i="1" s="1"/>
  <c r="W32" i="1"/>
  <c r="W31" i="1"/>
  <c r="W30" i="1" l="1"/>
  <c r="J30" i="2"/>
  <c r="AG95" i="1" s="1"/>
  <c r="AG94" i="1" s="1"/>
  <c r="J97" i="2"/>
  <c r="J39" i="3"/>
  <c r="AN96" i="1"/>
  <c r="AZ94" i="1"/>
  <c r="AV94" i="1" s="1"/>
  <c r="J39" i="2" l="1"/>
  <c r="AK35" i="1"/>
  <c r="AN95" i="1"/>
  <c r="AT94" i="1"/>
  <c r="AN94" i="1" l="1"/>
</calcChain>
</file>

<file path=xl/sharedStrings.xml><?xml version="1.0" encoding="utf-8"?>
<sst xmlns="http://schemas.openxmlformats.org/spreadsheetml/2006/main" count="465" uniqueCount="149">
  <si>
    <t>Export Komplet</t>
  </si>
  <si>
    <t/>
  </si>
  <si>
    <t>2.0</t>
  </si>
  <si>
    <t>False</t>
  </si>
  <si>
    <t>{f6e60d11-9f8c-4ad6-98a8-ee6f9fe5fe2b}</t>
  </si>
  <si>
    <t>&gt;&gt;  skryté sloupce  &lt;&lt;</t>
  </si>
  <si>
    <t>0,01</t>
  </si>
  <si>
    <t>21</t>
  </si>
  <si>
    <t>12</t>
  </si>
  <si>
    <t>v ---  níže se nacházejí doplnkové a pomocné údaje k sestavám  --- v</t>
  </si>
  <si>
    <t>0,001</t>
  </si>
  <si>
    <t>Kód: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</si>
  <si>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</si>
  <si>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</si>
  <si>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</si>
  <si>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</si>
  <si>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</si>
  <si>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</si>
  <si>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</si>
  <si>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</si>
  <si>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</si>
  <si>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</si>
  <si>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</si>
  <si>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</si>
  <si>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</si>
  <si>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</si>
  <si>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</si>
  <si>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</si>
  <si>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</si>
  <si>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</si>
  <si>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</si>
  <si>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</si>
  <si>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</si>
  <si>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</si>
  <si>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</si>
  <si>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</si>
  <si>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</si>
  <si>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</si>
  <si>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</si>
  <si>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</si>
  <si>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</si>
  <si>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</si>
  <si>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</si>
  <si>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</si>
  <si>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</si>
  <si>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</si>
  <si>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</si>
  <si>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</si>
  <si>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</si>
  <si>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</si>
  <si>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</si>
  <si>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</si>
  <si>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</si>
  <si>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</si>
  <si>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</si>
  <si>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</si>
  <si>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</si>
  <si>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</si>
  <si>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</si>
  <si>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</si>
  <si>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</si>
  <si>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</si>
  <si>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</si>
  <si>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</si>
  <si>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</si>
  <si>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</si>
  <si>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</si>
  <si>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</si>
  <si>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</si>
  <si>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</si>
  <si>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Elektromateriál</t>
  </si>
  <si>
    <t>STA</t>
  </si>
  <si>
    <t>1</t>
  </si>
  <si>
    <t>{1895a067-a9c4-4aad-aa39-709ff554540f}</t>
  </si>
  <si>
    <t>2</t>
  </si>
  <si>
    <t>02</t>
  </si>
  <si>
    <t>VON</t>
  </si>
  <si>
    <t>{7ae5a4e2-8c9f-4783-a211-6317de9f6f43}</t>
  </si>
  <si>
    <t>KRYCÍ LIST SOUPISU PRACÍ</t>
  </si>
  <si>
    <t>Objekt:</t>
  </si>
  <si>
    <t>01 - Elektromateriál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</si>
  <si>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</si>
  <si>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</si>
  <si>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</si>
  <si>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</si>
  <si>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</si>
  <si>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</si>
  <si>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</si>
  <si>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</si>
  <si>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</si>
  <si>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</si>
  <si>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</si>
  <si>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</si>
  <si>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</si>
  <si>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</si>
  <si>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</si>
  <si>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</si>
  <si>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</si>
  <si>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</si>
  <si>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</si>
  <si>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</si>
  <si>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</si>
  <si>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</si>
  <si>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</si>
  <si>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</si>
  <si>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</si>
  <si>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</si>
  <si>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KUS</t>
  </si>
  <si>
    <t>16</t>
  </si>
  <si>
    <t>-178194036</t>
  </si>
  <si>
    <t>PP</t>
  </si>
  <si>
    <t>-1319393976</t>
  </si>
  <si>
    <t>3</t>
  </si>
  <si>
    <t>1432777117</t>
  </si>
  <si>
    <t>4</t>
  </si>
  <si>
    <t>6</t>
  </si>
  <si>
    <t>747541</t>
  </si>
  <si>
    <t>MĚŘENÍ INTENZITY OSVĚTLENÍ INSTALOVANÉHO V ROZSAHU TOHOTO SO/PS</t>
  </si>
  <si>
    <t>-981602782</t>
  </si>
  <si>
    <t>02 - VON</t>
  </si>
  <si>
    <t>OST - Ostatní</t>
  </si>
  <si>
    <t>OST</t>
  </si>
  <si>
    <t>Ostatní</t>
  </si>
  <si>
    <t>03100</t>
  </si>
  <si>
    <t>ZAŘÍZENÍ STAVENIŠTĚ - ZŘÍZENÍ, PROVOZ, DEMONTÁŽ</t>
  </si>
  <si>
    <t>KPL</t>
  </si>
  <si>
    <t>512</t>
  </si>
  <si>
    <t>1601662694</t>
  </si>
  <si>
    <t>ZAŘÍZENÍ STAVENIŠTĚ - ZŘÍZENÍ, PROVOZ, DEMONTÁŽ; RUŠENÍ PRACÍ ŽELEZNIČNÍM PROVOZEM S POČTEM VLAKŮ ZA SMĚNU 8,5 HOD DO 25</t>
  </si>
  <si>
    <t>M</t>
  </si>
  <si>
    <t xml:space="preserve">743487         </t>
  </si>
  <si>
    <t>SVÍTIDLO DRÁŽNÍ - MONTÁŽ SVÍTIDLA NA OSVĚTLOVACÍ VĚŽ DO VÝŠKY 40 M</t>
  </si>
  <si>
    <t>SVÍTIDLO DRÁŽNÍ - MONTÁŽ SVÍTIDLA NA OSVĚTLOVACÍ VĚŽ DO VÝŠKY 40 M, VČETNĚ ZAPOJENÍ A ÚPRAVY PŘÍVODNÍHO KABELU</t>
  </si>
  <si>
    <t xml:space="preserve">743Z36         </t>
  </si>
  <si>
    <t>DEMONTÁŽ SVÍTIDLA Z OSVĚTLOVACÍ VĚŽE VÝŠKY DO 40 M</t>
  </si>
  <si>
    <t>kus</t>
  </si>
  <si>
    <t>7493100680 R</t>
  </si>
  <si>
    <t>7493100690 R</t>
  </si>
  <si>
    <t>Venkovní osvětlení Svítidla pro železnici LED svítidlo o příkonu 101 - 200 W určené pro osvětlení venkovních prostor veřejnosti přístupných (nástupiště, přechody kolejiště) na ŽDC</t>
  </si>
  <si>
    <t>Vstupní napětí:		198-264VAC
	Třída ochrany:		II
	Měrný výkon svítidla:		120 – 145lm/W
	Druh optiky:			PMMA + Kalené sklo
	Brava světla:			3000K
	Index CRI:			70
	Stupeň krytí:			IP65/IK08
	Life Time:			100 000 h
	Záruční doba min:		5 let
Těleso svítidla bude tvořeno hliníkovým odlitkem a tvrzeným sklem umožňující beznástrojový přístup do svítidla</t>
  </si>
  <si>
    <t>Venkovní osvětlení Svítidla pro železnici LED svítidlo o příkonu 201 - 300 W určené pro osvětlení venkovních prostor veřejnosti přístupných (nástupiště, přechody kolejiště) na ŽDC</t>
  </si>
  <si>
    <t>29/4/2024</t>
  </si>
  <si>
    <t>Zakázka:</t>
  </si>
  <si>
    <t>REKAPITULACE ZAKÁZKY</t>
  </si>
  <si>
    <t>REKAPITULACE OBJEKTŮ ZAKÁZKY A SOUPISŮ PRACÍ</t>
  </si>
  <si>
    <t>Zakázka</t>
  </si>
  <si>
    <t>Modernizace osvětlení ve vybraných lokalitách 2024</t>
  </si>
  <si>
    <t>ŽST Most n.n.</t>
  </si>
  <si>
    <t>Místo: ŽST Most n.n.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</si>
</sst>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0" borderId="22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0" fillId="0" borderId="0" xfId="0" applyNumberForma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39" workbookViewId="0">
      <selection activeCell="S61" sqref="S61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9" width="2.6640625" customWidth="1"/>
    <col min="10" max="10" width="3.83203125" customWidth="1"/>
    <col min="11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 x14ac:dyDescent="0.2">
      <c r="AR2" s="154" t="s">
        <v>5</v>
      </c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S2" s="13" t="s">
        <v>6</v>
      </c>
      <c r="BT2" s="13" t="s">
        <v>7</v>
      </c>
    </row>
    <row r="3" spans="1:74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2">
      <c r="B4" s="16"/>
      <c r="D4" s="17" t="s">
        <v>143</v>
      </c>
      <c r="AR4" s="16"/>
      <c r="AS4" s="18" t="s">
        <v>9</v>
      </c>
      <c r="BS4" s="13" t="s">
        <v>10</v>
      </c>
    </row>
    <row r="5" spans="1:74" ht="12" customHeight="1" x14ac:dyDescent="0.2">
      <c r="B5" s="16"/>
      <c r="D5" s="19" t="s">
        <v>11</v>
      </c>
      <c r="K5" s="182" t="s">
        <v>141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S5" s="13" t="s">
        <v>6</v>
      </c>
    </row>
    <row r="6" spans="1:74" ht="36.950000000000003" customHeight="1" x14ac:dyDescent="0.2">
      <c r="B6" s="16"/>
      <c r="D6" s="21" t="s">
        <v>142</v>
      </c>
      <c r="K6" s="184" t="s">
        <v>146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R6" s="16"/>
      <c r="BS6" s="13" t="s">
        <v>6</v>
      </c>
    </row>
    <row r="7" spans="1:74" ht="12" customHeight="1" x14ac:dyDescent="0.2">
      <c r="B7" s="16"/>
      <c r="D7" s="22" t="s">
        <v>12</v>
      </c>
      <c r="K7" s="20" t="s">
        <v>1</v>
      </c>
      <c r="AK7" s="22" t="s">
        <v>13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14</v>
      </c>
      <c r="G8" t="s">
        <v>147</v>
      </c>
      <c r="K8" s="20" t="s">
        <v>15</v>
      </c>
      <c r="AK8" s="22" t="s">
        <v>16</v>
      </c>
      <c r="AN8" s="146">
        <v>45411</v>
      </c>
      <c r="AR8" s="16"/>
      <c r="BS8" s="13" t="s">
        <v>6</v>
      </c>
    </row>
    <row r="9" spans="1:74" ht="14.4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17</v>
      </c>
      <c r="AK10" s="22" t="s">
        <v>18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15</v>
      </c>
      <c r="AK11" s="22" t="s">
        <v>19</v>
      </c>
      <c r="AN11" s="20" t="s">
        <v>1</v>
      </c>
      <c r="AR11" s="16"/>
      <c r="BS11" s="13" t="s">
        <v>6</v>
      </c>
    </row>
    <row r="12" spans="1:74" ht="6.95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20</v>
      </c>
      <c r="AK13" s="22" t="s">
        <v>18</v>
      </c>
      <c r="AN13" s="20" t="s">
        <v>1</v>
      </c>
      <c r="AR13" s="16"/>
      <c r="BS13" s="13" t="s">
        <v>6</v>
      </c>
    </row>
    <row r="14" spans="1:74" ht="12.75" x14ac:dyDescent="0.2">
      <c r="B14" s="16"/>
      <c r="E14" s="20" t="s">
        <v>15</v>
      </c>
      <c r="AK14" s="22" t="s">
        <v>19</v>
      </c>
      <c r="AN14" s="20" t="s">
        <v>1</v>
      </c>
      <c r="AR14" s="16"/>
      <c r="BS14" s="13" t="s">
        <v>6</v>
      </c>
    </row>
    <row r="15" spans="1:74" ht="6.95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21</v>
      </c>
      <c r="AK16" s="22" t="s">
        <v>18</v>
      </c>
      <c r="AN16" s="20" t="s">
        <v>1</v>
      </c>
      <c r="AR16" s="16"/>
      <c r="BS16" s="13" t="s">
        <v>3</v>
      </c>
    </row>
    <row r="17" spans="2:71" ht="18.399999999999999" customHeight="1" x14ac:dyDescent="0.2">
      <c r="B17" s="16"/>
      <c r="E17" s="20" t="s">
        <v>15</v>
      </c>
      <c r="AK17" s="22" t="s">
        <v>19</v>
      </c>
      <c r="AN17" s="20" t="s">
        <v>1</v>
      </c>
      <c r="AR17" s="16"/>
      <c r="BS17" s="13" t="s">
        <v>3</v>
      </c>
    </row>
    <row r="18" spans="2:71" ht="6.95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22</v>
      </c>
      <c r="AK19" s="22" t="s">
        <v>18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0" t="s">
        <v>15</v>
      </c>
      <c r="AK20" s="22" t="s">
        <v>19</v>
      </c>
      <c r="AN20" s="20" t="s">
        <v>1</v>
      </c>
      <c r="AR20" s="16"/>
      <c r="BS20" s="13" t="s">
        <v>23</v>
      </c>
    </row>
    <row r="21" spans="2:71" ht="6.95" customHeight="1" x14ac:dyDescent="0.2">
      <c r="B21" s="16"/>
      <c r="AR21" s="16"/>
    </row>
    <row r="22" spans="2:71" ht="12" customHeight="1" x14ac:dyDescent="0.2">
      <c r="B22" s="16"/>
      <c r="D22" s="22" t="s">
        <v>24</v>
      </c>
      <c r="AR22" s="16"/>
    </row>
    <row r="23" spans="2:71" ht="16.5" customHeight="1" x14ac:dyDescent="0.2">
      <c r="B23" s="16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6"/>
    </row>
    <row r="24" spans="2:71" ht="6.95" customHeight="1" x14ac:dyDescent="0.2">
      <c r="B24" s="16"/>
      <c r="AR24" s="16"/>
    </row>
    <row r="25" spans="2:71" ht="6.95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25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86">
        <f>'01 - Elektromateriál'!J118+'02 - VON'!J117</f>
        <v>0</v>
      </c>
      <c r="AL26" s="187"/>
      <c r="AM26" s="187"/>
      <c r="AN26" s="187"/>
      <c r="AO26" s="187"/>
      <c r="AR26" s="25"/>
    </row>
    <row r="27" spans="2:71" s="1" customFormat="1" ht="6.95" customHeight="1" x14ac:dyDescent="0.2">
      <c r="B27" s="25"/>
      <c r="AR27" s="25"/>
    </row>
    <row r="28" spans="2:71" s="1" customFormat="1" ht="12.75" x14ac:dyDescent="0.2">
      <c r="B28" s="25"/>
      <c r="L28" s="188" t="s">
        <v>26</v>
      </c>
      <c r="M28" s="188"/>
      <c r="N28" s="188"/>
      <c r="O28" s="188"/>
      <c r="P28" s="188"/>
      <c r="W28" s="188" t="s">
        <v>27</v>
      </c>
      <c r="X28" s="188"/>
      <c r="Y28" s="188"/>
      <c r="Z28" s="188"/>
      <c r="AA28" s="188"/>
      <c r="AB28" s="188"/>
      <c r="AC28" s="188"/>
      <c r="AD28" s="188"/>
      <c r="AE28" s="188"/>
      <c r="AK28" s="188" t="s">
        <v>28</v>
      </c>
      <c r="AL28" s="188"/>
      <c r="AM28" s="188"/>
      <c r="AN28" s="188"/>
      <c r="AO28" s="188"/>
      <c r="AR28" s="25"/>
    </row>
    <row r="29" spans="2:71" s="2" customFormat="1" ht="14.45" customHeight="1" x14ac:dyDescent="0.2">
      <c r="B29" s="29"/>
      <c r="D29" s="22" t="s">
        <v>29</v>
      </c>
      <c r="F29" s="22" t="s">
        <v>30</v>
      </c>
      <c r="L29" s="177">
        <v>0.21</v>
      </c>
      <c r="M29" s="176"/>
      <c r="N29" s="176"/>
      <c r="O29" s="176"/>
      <c r="P29" s="176"/>
      <c r="W29" s="175">
        <f>AK26</f>
        <v>0</v>
      </c>
      <c r="X29" s="176"/>
      <c r="Y29" s="176"/>
      <c r="Z29" s="176"/>
      <c r="AA29" s="176"/>
      <c r="AB29" s="176"/>
      <c r="AC29" s="176"/>
      <c r="AD29" s="176"/>
      <c r="AE29" s="176"/>
      <c r="AK29" s="175">
        <f>AK26*0.21</f>
        <v>0</v>
      </c>
      <c r="AL29" s="176"/>
      <c r="AM29" s="176"/>
      <c r="AN29" s="176"/>
      <c r="AO29" s="176"/>
      <c r="AR29" s="29"/>
    </row>
    <row r="30" spans="2:71" s="2" customFormat="1" ht="14.45" customHeight="1" x14ac:dyDescent="0.2">
      <c r="B30" s="29"/>
      <c r="F30" s="22" t="s">
        <v>31</v>
      </c>
      <c r="L30" s="177">
        <v>0.12</v>
      </c>
      <c r="M30" s="176"/>
      <c r="N30" s="176"/>
      <c r="O30" s="176"/>
      <c r="P30" s="176"/>
      <c r="W30" s="175">
        <f>ROUND(BA94,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75">
        <f>ROUND(AW94, 2)</f>
        <v>0</v>
      </c>
      <c r="AL30" s="176"/>
      <c r="AM30" s="176"/>
      <c r="AN30" s="176"/>
      <c r="AO30" s="176"/>
      <c r="AR30" s="29"/>
    </row>
    <row r="31" spans="2:71" s="2" customFormat="1" ht="14.45" hidden="1" customHeight="1" x14ac:dyDescent="0.2">
      <c r="B31" s="29"/>
      <c r="F31" s="22" t="s">
        <v>32</v>
      </c>
      <c r="L31" s="177">
        <v>0.21</v>
      </c>
      <c r="M31" s="176"/>
      <c r="N31" s="176"/>
      <c r="O31" s="176"/>
      <c r="P31" s="176"/>
      <c r="W31" s="175">
        <f>ROUND(BB94,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5">
        <v>0</v>
      </c>
      <c r="AL31" s="176"/>
      <c r="AM31" s="176"/>
      <c r="AN31" s="176"/>
      <c r="AO31" s="176"/>
      <c r="AR31" s="29"/>
    </row>
    <row r="32" spans="2:71" s="2" customFormat="1" ht="14.45" hidden="1" customHeight="1" x14ac:dyDescent="0.2">
      <c r="B32" s="29"/>
      <c r="F32" s="22" t="s">
        <v>33</v>
      </c>
      <c r="L32" s="177">
        <v>0.12</v>
      </c>
      <c r="M32" s="176"/>
      <c r="N32" s="176"/>
      <c r="O32" s="176"/>
      <c r="P32" s="176"/>
      <c r="W32" s="175">
        <f>ROUND(BC94,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5">
        <v>0</v>
      </c>
      <c r="AL32" s="176"/>
      <c r="AM32" s="176"/>
      <c r="AN32" s="176"/>
      <c r="AO32" s="176"/>
      <c r="AR32" s="29"/>
    </row>
    <row r="33" spans="2:44" s="2" customFormat="1" ht="14.45" hidden="1" customHeight="1" x14ac:dyDescent="0.2">
      <c r="B33" s="29"/>
      <c r="F33" s="22" t="s">
        <v>34</v>
      </c>
      <c r="L33" s="177">
        <v>0</v>
      </c>
      <c r="M33" s="176"/>
      <c r="N33" s="176"/>
      <c r="O33" s="176"/>
      <c r="P33" s="176"/>
      <c r="W33" s="175">
        <f>ROUND(BD94,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75">
        <v>0</v>
      </c>
      <c r="AL33" s="176"/>
      <c r="AM33" s="176"/>
      <c r="AN33" s="176"/>
      <c r="AO33" s="176"/>
      <c r="AR33" s="29"/>
    </row>
    <row r="34" spans="2:44" s="1" customFormat="1" ht="6.95" customHeight="1" x14ac:dyDescent="0.2">
      <c r="B34" s="25"/>
      <c r="AR34" s="25"/>
    </row>
    <row r="35" spans="2:44" s="1" customFormat="1" ht="25.9" customHeight="1" x14ac:dyDescent="0.2">
      <c r="B35" s="25"/>
      <c r="C35" s="30"/>
      <c r="D35" s="31" t="s">
        <v>35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36</v>
      </c>
      <c r="U35" s="32"/>
      <c r="V35" s="32"/>
      <c r="W35" s="32"/>
      <c r="X35" s="178" t="s">
        <v>37</v>
      </c>
      <c r="Y35" s="179"/>
      <c r="Z35" s="179"/>
      <c r="AA35" s="179"/>
      <c r="AB35" s="179"/>
      <c r="AC35" s="32"/>
      <c r="AD35" s="32"/>
      <c r="AE35" s="32"/>
      <c r="AF35" s="32"/>
      <c r="AG35" s="32"/>
      <c r="AH35" s="32"/>
      <c r="AI35" s="32"/>
      <c r="AJ35" s="32"/>
      <c r="AK35" s="180">
        <f>SUM(AK26:AK33)</f>
        <v>0</v>
      </c>
      <c r="AL35" s="179"/>
      <c r="AM35" s="179"/>
      <c r="AN35" s="179"/>
      <c r="AO35" s="181"/>
      <c r="AP35" s="30"/>
      <c r="AQ35" s="30"/>
      <c r="AR35" s="25"/>
    </row>
    <row r="36" spans="2:44" s="1" customFormat="1" ht="6.95" customHeight="1" x14ac:dyDescent="0.2">
      <c r="B36" s="25"/>
      <c r="AR36" s="25"/>
    </row>
    <row r="37" spans="2:44" s="1" customFormat="1" ht="14.45" customHeight="1" x14ac:dyDescent="0.2">
      <c r="B37" s="25"/>
      <c r="AR37" s="25"/>
    </row>
    <row r="38" spans="2:44" ht="14.45" customHeight="1" x14ac:dyDescent="0.2">
      <c r="B38" s="16"/>
      <c r="AR38" s="16"/>
    </row>
    <row r="39" spans="2:44" ht="14.45" customHeight="1" x14ac:dyDescent="0.2">
      <c r="B39" s="16"/>
      <c r="AR39" s="16"/>
    </row>
    <row r="40" spans="2:44" ht="14.45" customHeight="1" x14ac:dyDescent="0.2">
      <c r="B40" s="16"/>
      <c r="AR40" s="16"/>
    </row>
    <row r="41" spans="2:44" ht="14.45" customHeight="1" x14ac:dyDescent="0.2">
      <c r="B41" s="16"/>
      <c r="AR41" s="16"/>
    </row>
    <row r="42" spans="2:44" ht="14.45" customHeight="1" x14ac:dyDescent="0.2">
      <c r="B42" s="16"/>
      <c r="AR42" s="16"/>
    </row>
    <row r="43" spans="2:44" ht="14.45" customHeight="1" x14ac:dyDescent="0.2">
      <c r="B43" s="16"/>
      <c r="AR43" s="16"/>
    </row>
    <row r="44" spans="2:44" ht="14.45" customHeight="1" x14ac:dyDescent="0.2">
      <c r="B44" s="16"/>
      <c r="AR44" s="16"/>
    </row>
    <row r="45" spans="2:44" ht="14.45" customHeight="1" x14ac:dyDescent="0.2">
      <c r="B45" s="16"/>
      <c r="AR45" s="16"/>
    </row>
    <row r="46" spans="2:44" ht="14.45" customHeight="1" x14ac:dyDescent="0.2">
      <c r="B46" s="16"/>
      <c r="AR46" s="16"/>
    </row>
    <row r="47" spans="2:44" ht="14.45" customHeight="1" x14ac:dyDescent="0.2">
      <c r="B47" s="16"/>
      <c r="AR47" s="16"/>
    </row>
    <row r="48" spans="2:44" ht="14.45" customHeight="1" x14ac:dyDescent="0.2">
      <c r="B48" s="16"/>
      <c r="AR48" s="16"/>
    </row>
    <row r="49" spans="2:44" s="1" customFormat="1" ht="14.45" customHeight="1" x14ac:dyDescent="0.2">
      <c r="B49" s="25"/>
      <c r="D49" s="34" t="s">
        <v>38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39</v>
      </c>
      <c r="AI49" s="35"/>
      <c r="AJ49" s="35"/>
      <c r="AK49" s="35"/>
      <c r="AL49" s="35"/>
      <c r="AM49" s="35"/>
      <c r="AN49" s="35"/>
      <c r="AO49" s="35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75" x14ac:dyDescent="0.2">
      <c r="B60" s="25"/>
      <c r="D60" s="36" t="s">
        <v>40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41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40</v>
      </c>
      <c r="AI60" s="27"/>
      <c r="AJ60" s="27"/>
      <c r="AK60" s="27"/>
      <c r="AL60" s="27"/>
      <c r="AM60" s="36" t="s">
        <v>41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2.75" x14ac:dyDescent="0.2">
      <c r="B64" s="25"/>
      <c r="D64" s="34" t="s">
        <v>42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43</v>
      </c>
      <c r="AI64" s="35"/>
      <c r="AJ64" s="35"/>
      <c r="AK64" s="35"/>
      <c r="AL64" s="35"/>
      <c r="AM64" s="35"/>
      <c r="AN64" s="35"/>
      <c r="AO64" s="35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75" x14ac:dyDescent="0.2">
      <c r="B75" s="25"/>
      <c r="D75" s="36" t="s">
        <v>40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41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40</v>
      </c>
      <c r="AI75" s="27"/>
      <c r="AJ75" s="27"/>
      <c r="AK75" s="27"/>
      <c r="AL75" s="27"/>
      <c r="AM75" s="36" t="s">
        <v>41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 x14ac:dyDescent="0.2">
      <c r="B82" s="25"/>
      <c r="C82" s="17" t="s">
        <v>144</v>
      </c>
      <c r="AR82" s="25"/>
    </row>
    <row r="83" spans="1:91" s="1" customFormat="1" ht="6.95" customHeight="1" x14ac:dyDescent="0.2">
      <c r="B83" s="25"/>
      <c r="AR83" s="25"/>
    </row>
    <row r="84" spans="1:91" s="3" customFormat="1" ht="12" customHeight="1" x14ac:dyDescent="0.2">
      <c r="B84" s="41"/>
      <c r="C84" s="22" t="s">
        <v>11</v>
      </c>
      <c r="L84" s="3" t="str">
        <f>K5</f>
        <v>29/4/2024</v>
      </c>
      <c r="AR84" s="41"/>
    </row>
    <row r="85" spans="1:91" s="4" customFormat="1" ht="36.950000000000003" customHeight="1" x14ac:dyDescent="0.2">
      <c r="B85" s="42"/>
      <c r="C85" s="43" t="s">
        <v>145</v>
      </c>
      <c r="L85" s="166" t="str">
        <f>K6</f>
        <v>Modernizace osvětlení ve vybraných lokalitách 2024</v>
      </c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R85" s="42"/>
    </row>
    <row r="86" spans="1:91" s="1" customFormat="1" ht="6.95" customHeight="1" x14ac:dyDescent="0.2">
      <c r="B86" s="25"/>
      <c r="AR86" s="25"/>
    </row>
    <row r="87" spans="1:91" s="1" customFormat="1" ht="12" customHeight="1" x14ac:dyDescent="0.2">
      <c r="B87" s="25"/>
      <c r="C87" s="22" t="s">
        <v>14</v>
      </c>
      <c r="L87" s="44" t="str">
        <f>IF(K8="","",K8)</f>
        <v xml:space="preserve"> </v>
      </c>
      <c r="AI87" s="22" t="s">
        <v>16</v>
      </c>
      <c r="AM87" s="168">
        <f>IF(AN8= "","",AN8)</f>
        <v>45411</v>
      </c>
      <c r="AN87" s="168"/>
      <c r="AR87" s="25"/>
    </row>
    <row r="88" spans="1:91" s="1" customFormat="1" ht="6.95" customHeight="1" x14ac:dyDescent="0.2">
      <c r="B88" s="25"/>
      <c r="AR88" s="25"/>
    </row>
    <row r="89" spans="1:91" s="1" customFormat="1" ht="15.2" customHeight="1" x14ac:dyDescent="0.2">
      <c r="B89" s="25"/>
      <c r="C89" s="22" t="s">
        <v>17</v>
      </c>
      <c r="L89" s="3" t="str">
        <f>IF(E11= "","",E11)</f>
        <v xml:space="preserve"> </v>
      </c>
      <c r="AI89" s="22" t="s">
        <v>21</v>
      </c>
      <c r="AM89" s="169" t="str">
        <f>IF(E17="","",E17)</f>
        <v xml:space="preserve"> </v>
      </c>
      <c r="AN89" s="170"/>
      <c r="AO89" s="170"/>
      <c r="AP89" s="170"/>
      <c r="AR89" s="25"/>
      <c r="AS89" s="171" t="s">
        <v>44</v>
      </c>
      <c r="AT89" s="172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 x14ac:dyDescent="0.2">
      <c r="B90" s="25"/>
      <c r="C90" s="22" t="s">
        <v>20</v>
      </c>
      <c r="L90" s="3" t="str">
        <f>IF(E14="","",E14)</f>
        <v xml:space="preserve"> </v>
      </c>
      <c r="AI90" s="22" t="s">
        <v>22</v>
      </c>
      <c r="AM90" s="169" t="str">
        <f>IF(E20="","",E20)</f>
        <v xml:space="preserve"> </v>
      </c>
      <c r="AN90" s="170"/>
      <c r="AO90" s="170"/>
      <c r="AP90" s="170"/>
      <c r="AR90" s="25"/>
      <c r="AS90" s="173"/>
      <c r="AT90" s="174"/>
      <c r="BD90" s="49"/>
    </row>
    <row r="91" spans="1:91" s="1" customFormat="1" ht="10.9" customHeight="1" x14ac:dyDescent="0.2">
      <c r="B91" s="25"/>
      <c r="AR91" s="25"/>
      <c r="AS91" s="173"/>
      <c r="AT91" s="174"/>
      <c r="BD91" s="49"/>
    </row>
    <row r="92" spans="1:91" s="1" customFormat="1" ht="29.25" customHeight="1" x14ac:dyDescent="0.2">
      <c r="B92" s="25"/>
      <c r="C92" s="161" t="s">
        <v>45</v>
      </c>
      <c r="D92" s="162"/>
      <c r="E92" s="162"/>
      <c r="F92" s="162"/>
      <c r="G92" s="162"/>
      <c r="H92" s="50"/>
      <c r="I92" s="163" t="s">
        <v>46</v>
      </c>
      <c r="J92" s="162"/>
      <c r="K92" s="162"/>
      <c r="L92" s="162"/>
      <c r="M92" s="162"/>
      <c r="N92" s="162"/>
      <c r="O92" s="162"/>
      <c r="P92" s="162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  <c r="AD92" s="162"/>
      <c r="AE92" s="162"/>
      <c r="AF92" s="162"/>
      <c r="AG92" s="164" t="s">
        <v>47</v>
      </c>
      <c r="AH92" s="162"/>
      <c r="AI92" s="162"/>
      <c r="AJ92" s="162"/>
      <c r="AK92" s="162"/>
      <c r="AL92" s="162"/>
      <c r="AM92" s="162"/>
      <c r="AN92" s="163" t="s">
        <v>48</v>
      </c>
      <c r="AO92" s="162"/>
      <c r="AP92" s="165"/>
      <c r="AQ92" s="51" t="s">
        <v>49</v>
      </c>
      <c r="AR92" s="25"/>
      <c r="AS92" s="52" t="s">
        <v>50</v>
      </c>
      <c r="AT92" s="53" t="s">
        <v>51</v>
      </c>
      <c r="AU92" s="53" t="s">
        <v>52</v>
      </c>
      <c r="AV92" s="53" t="s">
        <v>53</v>
      </c>
      <c r="AW92" s="53" t="s">
        <v>54</v>
      </c>
      <c r="AX92" s="53" t="s">
        <v>55</v>
      </c>
      <c r="AY92" s="53" t="s">
        <v>56</v>
      </c>
      <c r="AZ92" s="53" t="s">
        <v>57</v>
      </c>
      <c r="BA92" s="53" t="s">
        <v>58</v>
      </c>
      <c r="BB92" s="53" t="s">
        <v>59</v>
      </c>
      <c r="BC92" s="53" t="s">
        <v>60</v>
      </c>
      <c r="BD92" s="54" t="s">
        <v>61</v>
      </c>
    </row>
    <row r="93" spans="1:91" s="1" customFormat="1" ht="10.9" customHeight="1" x14ac:dyDescent="0.2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 x14ac:dyDescent="0.2">
      <c r="B94" s="56"/>
      <c r="C94" s="57" t="s">
        <v>62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59">
        <f>ROUND(SUM(AG95:AG96),2)</f>
        <v>0</v>
      </c>
      <c r="AH94" s="159"/>
      <c r="AI94" s="159"/>
      <c r="AJ94" s="159"/>
      <c r="AK94" s="159"/>
      <c r="AL94" s="159"/>
      <c r="AM94" s="159"/>
      <c r="AN94" s="160">
        <f>SUM(AG94,AT94)</f>
        <v>0</v>
      </c>
      <c r="AO94" s="160"/>
      <c r="AP94" s="160"/>
      <c r="AQ94" s="60" t="s">
        <v>1</v>
      </c>
      <c r="AR94" s="56"/>
      <c r="AS94" s="61">
        <f>ROUND(SUM(AS95:AS96),2)</f>
        <v>0</v>
      </c>
      <c r="AT94" s="62">
        <f>ROUND(SUM(AV94:AW94),2)</f>
        <v>0</v>
      </c>
      <c r="AU94" s="63">
        <f>ROUND(SUM(AU95:AU96),5)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0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63</v>
      </c>
      <c r="BT94" s="65" t="s">
        <v>64</v>
      </c>
      <c r="BU94" s="66" t="s">
        <v>65</v>
      </c>
      <c r="BV94" s="65" t="s">
        <v>66</v>
      </c>
      <c r="BW94" s="65" t="s">
        <v>4</v>
      </c>
      <c r="BX94" s="65" t="s">
        <v>67</v>
      </c>
      <c r="CL94" s="65" t="s">
        <v>1</v>
      </c>
    </row>
    <row r="95" spans="1:91" s="6" customFormat="1" ht="16.5" customHeight="1" x14ac:dyDescent="0.2">
      <c r="A95" s="67" t="s">
        <v>68</v>
      </c>
      <c r="B95" s="68"/>
      <c r="C95" s="69"/>
      <c r="D95" s="158" t="s">
        <v>69</v>
      </c>
      <c r="E95" s="158"/>
      <c r="F95" s="158"/>
      <c r="G95" s="158"/>
      <c r="H95" s="158"/>
      <c r="I95" s="70"/>
      <c r="J95" s="158" t="s">
        <v>70</v>
      </c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6">
        <f>'01 - Elektromateriál'!J30</f>
        <v>0</v>
      </c>
      <c r="AH95" s="157"/>
      <c r="AI95" s="157"/>
      <c r="AJ95" s="157"/>
      <c r="AK95" s="157"/>
      <c r="AL95" s="157"/>
      <c r="AM95" s="157"/>
      <c r="AN95" s="156">
        <f>SUM(AG95,AT95)</f>
        <v>0</v>
      </c>
      <c r="AO95" s="157"/>
      <c r="AP95" s="157"/>
      <c r="AQ95" s="71" t="s">
        <v>71</v>
      </c>
      <c r="AR95" s="68"/>
      <c r="AS95" s="72">
        <v>0</v>
      </c>
      <c r="AT95" s="73">
        <f>ROUND(SUM(AV95:AW95),2)</f>
        <v>0</v>
      </c>
      <c r="AU95" s="74">
        <f>'01 - Elektromateriál'!P118</f>
        <v>0</v>
      </c>
      <c r="AV95" s="73">
        <f>'01 - Elektromateriál'!J33</f>
        <v>0</v>
      </c>
      <c r="AW95" s="73">
        <f>'01 - Elektromateriál'!J34</f>
        <v>0</v>
      </c>
      <c r="AX95" s="73">
        <f>'01 - Elektromateriál'!J35</f>
        <v>0</v>
      </c>
      <c r="AY95" s="73">
        <f>'01 - Elektromateriál'!J36</f>
        <v>0</v>
      </c>
      <c r="AZ95" s="73">
        <f>'01 - Elektromateriál'!F33</f>
        <v>0</v>
      </c>
      <c r="BA95" s="73">
        <f>'01 - Elektromateriál'!F34</f>
        <v>0</v>
      </c>
      <c r="BB95" s="73">
        <f>'01 - Elektromateriál'!F35</f>
        <v>0</v>
      </c>
      <c r="BC95" s="73">
        <f>'01 - Elektromateriál'!F36</f>
        <v>0</v>
      </c>
      <c r="BD95" s="75">
        <f>'01 - Elektromateriál'!F37</f>
        <v>0</v>
      </c>
      <c r="BT95" s="76" t="s">
        <v>72</v>
      </c>
      <c r="BV95" s="76" t="s">
        <v>66</v>
      </c>
      <c r="BW95" s="76" t="s">
        <v>73</v>
      </c>
      <c r="BX95" s="76" t="s">
        <v>4</v>
      </c>
      <c r="CL95" s="76" t="s">
        <v>1</v>
      </c>
      <c r="CM95" s="76" t="s">
        <v>74</v>
      </c>
    </row>
    <row r="96" spans="1:91" s="6" customFormat="1" ht="16.5" customHeight="1" x14ac:dyDescent="0.2">
      <c r="A96" s="67" t="s">
        <v>68</v>
      </c>
      <c r="B96" s="68"/>
      <c r="C96" s="69"/>
      <c r="D96" s="158" t="s">
        <v>75</v>
      </c>
      <c r="E96" s="158"/>
      <c r="F96" s="158"/>
      <c r="G96" s="158"/>
      <c r="H96" s="158"/>
      <c r="I96" s="70"/>
      <c r="J96" s="158" t="s">
        <v>76</v>
      </c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158"/>
      <c r="AD96" s="158"/>
      <c r="AE96" s="158"/>
      <c r="AF96" s="158"/>
      <c r="AG96" s="156">
        <f>'02 - VON'!J30</f>
        <v>0</v>
      </c>
      <c r="AH96" s="157"/>
      <c r="AI96" s="157"/>
      <c r="AJ96" s="157"/>
      <c r="AK96" s="157"/>
      <c r="AL96" s="157"/>
      <c r="AM96" s="157"/>
      <c r="AN96" s="156">
        <f>SUM(AG96,AT96)</f>
        <v>0</v>
      </c>
      <c r="AO96" s="157"/>
      <c r="AP96" s="157"/>
      <c r="AQ96" s="71" t="s">
        <v>71</v>
      </c>
      <c r="AR96" s="68"/>
      <c r="AS96" s="77">
        <v>0</v>
      </c>
      <c r="AT96" s="78">
        <f>ROUND(SUM(AV96:AW96),2)</f>
        <v>0</v>
      </c>
      <c r="AU96" s="79">
        <f>'02 - VON'!P117</f>
        <v>0</v>
      </c>
      <c r="AV96" s="78">
        <f>'02 - VON'!J33</f>
        <v>0</v>
      </c>
      <c r="AW96" s="78">
        <f>'02 - VON'!J34</f>
        <v>0</v>
      </c>
      <c r="AX96" s="78">
        <f>'02 - VON'!J35</f>
        <v>0</v>
      </c>
      <c r="AY96" s="78">
        <f>'02 - VON'!J36</f>
        <v>0</v>
      </c>
      <c r="AZ96" s="78">
        <f>'02 - VON'!F33</f>
        <v>0</v>
      </c>
      <c r="BA96" s="78">
        <f>'02 - VON'!F34</f>
        <v>0</v>
      </c>
      <c r="BB96" s="78">
        <f>'02 - VON'!F35</f>
        <v>0</v>
      </c>
      <c r="BC96" s="78">
        <f>'02 - VON'!F36</f>
        <v>0</v>
      </c>
      <c r="BD96" s="80">
        <f>'02 - VON'!F37</f>
        <v>0</v>
      </c>
      <c r="BT96" s="76" t="s">
        <v>72</v>
      </c>
      <c r="BV96" s="76" t="s">
        <v>66</v>
      </c>
      <c r="BW96" s="76" t="s">
        <v>77</v>
      </c>
      <c r="BX96" s="76" t="s">
        <v>4</v>
      </c>
      <c r="CL96" s="76" t="s">
        <v>1</v>
      </c>
      <c r="CM96" s="76" t="s">
        <v>74</v>
      </c>
    </row>
    <row r="97" spans="2:44" s="1" customFormat="1" ht="30" customHeight="1" x14ac:dyDescent="0.2">
      <c r="B97" s="25"/>
      <c r="AR97" s="25"/>
    </row>
    <row r="98" spans="2:44" s="1" customFormat="1" ht="6.95" customHeight="1" x14ac:dyDescent="0.2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5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 - Elektromateriál'!C2" display="/" xr:uid="{00000000-0004-0000-0000-000000000000}"/>
    <hyperlink ref="A96" location="'02 - VO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1"/>
  <sheetViews>
    <sheetView showGridLines="0" tabSelected="1" topLeftCell="A101" workbookViewId="0">
      <selection activeCell="I121" sqref="I12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54" t="s">
        <v>5</v>
      </c>
      <c r="M2" s="155"/>
      <c r="N2" s="155"/>
      <c r="O2" s="155"/>
      <c r="P2" s="155"/>
      <c r="Q2" s="155"/>
      <c r="R2" s="155"/>
      <c r="S2" s="155"/>
      <c r="T2" s="155"/>
      <c r="U2" s="155"/>
      <c r="V2" s="155"/>
      <c r="AT2" s="13" t="s">
        <v>73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 x14ac:dyDescent="0.2">
      <c r="B4" s="16"/>
      <c r="D4" s="17" t="s">
        <v>78</v>
      </c>
      <c r="L4" s="16"/>
      <c r="M4" s="81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142</v>
      </c>
      <c r="L6" s="16"/>
    </row>
    <row r="7" spans="2:46" ht="16.5" customHeight="1" x14ac:dyDescent="0.2">
      <c r="B7" s="16"/>
      <c r="E7" s="190" t="str">
        <f>'Rekapitulace zakázky'!K6</f>
        <v>Modernizace osvětlení ve vybraných lokalitách 2024</v>
      </c>
      <c r="F7" s="191"/>
      <c r="G7" s="191"/>
      <c r="H7" s="191"/>
      <c r="L7" s="16"/>
    </row>
    <row r="8" spans="2:46" s="1" customFormat="1" ht="12" customHeight="1" x14ac:dyDescent="0.2">
      <c r="B8" s="25"/>
      <c r="D8" s="22" t="s">
        <v>79</v>
      </c>
      <c r="L8" s="25"/>
    </row>
    <row r="9" spans="2:46" s="1" customFormat="1" ht="16.5" customHeight="1" x14ac:dyDescent="0.2">
      <c r="B9" s="25"/>
      <c r="E9" s="166" t="s">
        <v>80</v>
      </c>
      <c r="F9" s="189"/>
      <c r="G9" s="189"/>
      <c r="H9" s="189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12</v>
      </c>
      <c r="F11" s="20" t="s">
        <v>1</v>
      </c>
      <c r="I11" s="22" t="s">
        <v>13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148</v>
      </c>
      <c r="F12" s="20" t="s">
        <v>15</v>
      </c>
      <c r="I12" s="22" t="s">
        <v>16</v>
      </c>
      <c r="J12" s="45">
        <f>'Rekapitulace zakázky'!AN8</f>
        <v>45411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17</v>
      </c>
      <c r="I14" s="22" t="s">
        <v>18</v>
      </c>
      <c r="J14" s="20" t="str">
        <f>IF('Rekapitulace zakázky'!AN10="","",'Rekapitulace zakázky'!AN10)</f>
        <v/>
      </c>
      <c r="L14" s="25"/>
    </row>
    <row r="15" spans="2:46" s="1" customFormat="1" ht="18" customHeight="1" x14ac:dyDescent="0.2">
      <c r="B15" s="25"/>
      <c r="E15" s="20" t="str">
        <f>IF('Rekapitulace zakázky'!E11="","",'Rekapitulace zakázky'!E11)</f>
        <v xml:space="preserve"> </v>
      </c>
      <c r="I15" s="22" t="s">
        <v>19</v>
      </c>
      <c r="J15" s="20" t="str">
        <f>IF('Rekapitulace zakázky'!AN11="","",'Rekapitulace zakázky'!AN11)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20</v>
      </c>
      <c r="I17" s="22" t="s">
        <v>18</v>
      </c>
      <c r="J17" s="20" t="str">
        <f>'Rekapitulace zakázky'!AN13</f>
        <v/>
      </c>
      <c r="L17" s="25"/>
    </row>
    <row r="18" spans="2:12" s="1" customFormat="1" ht="18" customHeight="1" x14ac:dyDescent="0.2">
      <c r="B18" s="25"/>
      <c r="E18" s="192" t="str">
        <f>'Rekapitulace zakázky'!E14</f>
        <v xml:space="preserve"> </v>
      </c>
      <c r="F18" s="192"/>
      <c r="G18" s="192"/>
      <c r="H18" s="192"/>
      <c r="I18" s="22" t="s">
        <v>19</v>
      </c>
      <c r="J18" s="20" t="str">
        <f>'Rekapitulace zakázky'!AN14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21</v>
      </c>
      <c r="I20" s="22" t="s">
        <v>18</v>
      </c>
      <c r="J20" s="20" t="str">
        <f>IF('Rekapitulace zakázky'!AN16="","",'Rekapitulace zakázky'!AN16)</f>
        <v/>
      </c>
      <c r="L20" s="25"/>
    </row>
    <row r="21" spans="2:12" s="1" customFormat="1" ht="18" customHeight="1" x14ac:dyDescent="0.2">
      <c r="B21" s="25"/>
      <c r="E21" s="20" t="str">
        <f>IF('Rekapitulace zakázky'!E17="","",'Rekapitulace zakázky'!E17)</f>
        <v xml:space="preserve"> </v>
      </c>
      <c r="I21" s="22" t="s">
        <v>19</v>
      </c>
      <c r="J21" s="20" t="str">
        <f>IF('Rekapitulace zakázky'!AN17="","",'Rekapitulace zakázky'!AN17)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22</v>
      </c>
      <c r="I23" s="22" t="s">
        <v>18</v>
      </c>
      <c r="J23" s="20" t="str">
        <f>IF('Rekapitulace zakázky'!AN19="","",'Rekapitulace zakázky'!AN19)</f>
        <v/>
      </c>
      <c r="L23" s="25"/>
    </row>
    <row r="24" spans="2:12" s="1" customFormat="1" ht="18" customHeight="1" x14ac:dyDescent="0.2">
      <c r="B24" s="25"/>
      <c r="E24" s="20" t="str">
        <f>IF('Rekapitulace zakázky'!E20="","",'Rekapitulace zakázky'!E20)</f>
        <v xml:space="preserve"> </v>
      </c>
      <c r="I24" s="22" t="s">
        <v>19</v>
      </c>
      <c r="J24" s="20" t="str">
        <f>IF('Rekapitulace zakázky'!AN20="","",'Rekapitulace zakázky'!AN20)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24</v>
      </c>
      <c r="L26" s="25"/>
    </row>
    <row r="27" spans="2:12" s="7" customFormat="1" ht="16.5" customHeight="1" x14ac:dyDescent="0.2">
      <c r="B27" s="82"/>
      <c r="E27" s="185" t="s">
        <v>1</v>
      </c>
      <c r="F27" s="185"/>
      <c r="G27" s="185"/>
      <c r="H27" s="185"/>
      <c r="L27" s="82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25</v>
      </c>
      <c r="J30" s="59">
        <f>ROUND(J118,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27</v>
      </c>
      <c r="I32" s="28" t="s">
        <v>26</v>
      </c>
      <c r="J32" s="28" t="s">
        <v>28</v>
      </c>
      <c r="L32" s="25"/>
    </row>
    <row r="33" spans="2:12" s="1" customFormat="1" ht="14.45" customHeight="1" x14ac:dyDescent="0.2">
      <c r="B33" s="25"/>
      <c r="D33" s="48" t="s">
        <v>29</v>
      </c>
      <c r="E33" s="22" t="s">
        <v>30</v>
      </c>
      <c r="F33" s="84">
        <f>ROUND((SUM(BE118:BE130)),  2)</f>
        <v>0</v>
      </c>
      <c r="I33" s="85">
        <v>0.21</v>
      </c>
      <c r="J33" s="84">
        <f>ROUND(((SUM(BE118:BE130))*I33),  2)</f>
        <v>0</v>
      </c>
      <c r="L33" s="25"/>
    </row>
    <row r="34" spans="2:12" s="1" customFormat="1" ht="14.45" customHeight="1" x14ac:dyDescent="0.2">
      <c r="B34" s="25"/>
      <c r="E34" s="22" t="s">
        <v>31</v>
      </c>
      <c r="F34" s="84">
        <f>ROUND((SUM(BF118:BF130)),  2)</f>
        <v>0</v>
      </c>
      <c r="I34" s="85">
        <v>0.12</v>
      </c>
      <c r="J34" s="84">
        <f>ROUND(((SUM(BF118:BF130))*I34),  2)</f>
        <v>0</v>
      </c>
      <c r="L34" s="25"/>
    </row>
    <row r="35" spans="2:12" s="1" customFormat="1" ht="14.45" hidden="1" customHeight="1" x14ac:dyDescent="0.2">
      <c r="B35" s="25"/>
      <c r="E35" s="22" t="s">
        <v>32</v>
      </c>
      <c r="F35" s="84">
        <f>ROUND((SUM(BG118:BG130)),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 x14ac:dyDescent="0.2">
      <c r="B36" s="25"/>
      <c r="E36" s="22" t="s">
        <v>33</v>
      </c>
      <c r="F36" s="84">
        <f>ROUND((SUM(BH118:BH130)),  2)</f>
        <v>0</v>
      </c>
      <c r="I36" s="85">
        <v>0.12</v>
      </c>
      <c r="J36" s="84">
        <f>0</f>
        <v>0</v>
      </c>
      <c r="L36" s="25"/>
    </row>
    <row r="37" spans="2:12" s="1" customFormat="1" ht="14.45" hidden="1" customHeight="1" x14ac:dyDescent="0.2">
      <c r="B37" s="25"/>
      <c r="E37" s="22" t="s">
        <v>34</v>
      </c>
      <c r="F37" s="84">
        <f>ROUND((SUM(BI118:BI130)),  2)</f>
        <v>0</v>
      </c>
      <c r="I37" s="85">
        <v>0</v>
      </c>
      <c r="J37" s="84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35</v>
      </c>
      <c r="E39" s="50"/>
      <c r="F39" s="50"/>
      <c r="G39" s="88" t="s">
        <v>36</v>
      </c>
      <c r="H39" s="89" t="s">
        <v>37</v>
      </c>
      <c r="I39" s="50"/>
      <c r="J39" s="90">
        <f>SUM(J30:J37)</f>
        <v>0</v>
      </c>
      <c r="K39" s="91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38</v>
      </c>
      <c r="E50" s="35"/>
      <c r="F50" s="35"/>
      <c r="G50" s="34" t="s">
        <v>39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40</v>
      </c>
      <c r="E61" s="27"/>
      <c r="F61" s="92" t="s">
        <v>41</v>
      </c>
      <c r="G61" s="36" t="s">
        <v>40</v>
      </c>
      <c r="H61" s="27"/>
      <c r="I61" s="27"/>
      <c r="J61" s="93" t="s">
        <v>41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42</v>
      </c>
      <c r="E65" s="35"/>
      <c r="F65" s="35"/>
      <c r="G65" s="34" t="s">
        <v>43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40</v>
      </c>
      <c r="E76" s="27"/>
      <c r="F76" s="92" t="s">
        <v>41</v>
      </c>
      <c r="G76" s="36" t="s">
        <v>40</v>
      </c>
      <c r="H76" s="27"/>
      <c r="I76" s="27"/>
      <c r="J76" s="93" t="s">
        <v>41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81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142</v>
      </c>
      <c r="L84" s="25"/>
    </row>
    <row r="85" spans="2:47" s="1" customFormat="1" ht="16.5" customHeight="1" x14ac:dyDescent="0.2">
      <c r="B85" s="25"/>
      <c r="E85" s="190" t="str">
        <f>E7</f>
        <v>Modernizace osvětlení ve vybraných lokalitách 2024</v>
      </c>
      <c r="F85" s="191"/>
      <c r="G85" s="191"/>
      <c r="H85" s="191"/>
      <c r="L85" s="25"/>
    </row>
    <row r="86" spans="2:47" s="1" customFormat="1" ht="12" customHeight="1" x14ac:dyDescent="0.2">
      <c r="B86" s="25"/>
      <c r="C86" s="22" t="s">
        <v>79</v>
      </c>
      <c r="L86" s="25"/>
    </row>
    <row r="87" spans="2:47" s="1" customFormat="1" ht="16.5" customHeight="1" x14ac:dyDescent="0.2">
      <c r="B87" s="25"/>
      <c r="E87" s="166" t="str">
        <f>E9</f>
        <v>01 - Elektromateriál</v>
      </c>
      <c r="F87" s="189"/>
      <c r="G87" s="189"/>
      <c r="H87" s="189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14</v>
      </c>
      <c r="F89" s="20" t="str">
        <f>F12</f>
        <v xml:space="preserve"> </v>
      </c>
      <c r="I89" s="22" t="s">
        <v>16</v>
      </c>
      <c r="J89" s="45">
        <f>IF(J12="","",J12)</f>
        <v>45411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17</v>
      </c>
      <c r="F91" s="20" t="str">
        <f>E15</f>
        <v xml:space="preserve"> </v>
      </c>
      <c r="I91" s="22" t="s">
        <v>21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20</v>
      </c>
      <c r="F92" s="20" t="str">
        <f>IF(E18="","",E18)</f>
        <v xml:space="preserve"> </v>
      </c>
      <c r="I92" s="22" t="s">
        <v>22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82</v>
      </c>
      <c r="D94" s="86"/>
      <c r="E94" s="86"/>
      <c r="F94" s="86"/>
      <c r="G94" s="86"/>
      <c r="H94" s="86"/>
      <c r="I94" s="86"/>
      <c r="J94" s="95" t="s">
        <v>83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6" t="s">
        <v>84</v>
      </c>
      <c r="J96" s="59">
        <f>J118</f>
        <v>0</v>
      </c>
      <c r="L96" s="25"/>
      <c r="AU96" s="13" t="s">
        <v>85</v>
      </c>
    </row>
    <row r="97" spans="2:12" s="8" customFormat="1" ht="24.95" customHeight="1" x14ac:dyDescent="0.2">
      <c r="B97" s="97"/>
      <c r="D97" s="98" t="s">
        <v>86</v>
      </c>
      <c r="E97" s="99"/>
      <c r="F97" s="99"/>
      <c r="G97" s="99"/>
      <c r="H97" s="99"/>
      <c r="I97" s="99"/>
      <c r="J97" s="100">
        <f>J119</f>
        <v>0</v>
      </c>
      <c r="L97" s="97"/>
    </row>
    <row r="98" spans="2:12" s="9" customFormat="1" ht="19.899999999999999" customHeight="1" x14ac:dyDescent="0.2">
      <c r="B98" s="101"/>
      <c r="D98" s="102" t="s">
        <v>87</v>
      </c>
      <c r="E98" s="103"/>
      <c r="F98" s="103"/>
      <c r="G98" s="103"/>
      <c r="H98" s="103"/>
      <c r="I98" s="103"/>
      <c r="J98" s="104">
        <f>J120</f>
        <v>0</v>
      </c>
      <c r="L98" s="101"/>
    </row>
    <row r="99" spans="2:12" s="1" customFormat="1" ht="21.75" customHeight="1" x14ac:dyDescent="0.2">
      <c r="B99" s="25"/>
      <c r="L99" s="25"/>
    </row>
    <row r="100" spans="2:12" s="1" customFormat="1" ht="6.95" customHeight="1" x14ac:dyDescent="0.2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25"/>
    </row>
    <row r="104" spans="2:12" s="1" customFormat="1" ht="6.95" customHeight="1" x14ac:dyDescent="0.2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25"/>
    </row>
    <row r="105" spans="2:12" s="1" customFormat="1" ht="24.95" customHeight="1" x14ac:dyDescent="0.2">
      <c r="B105" s="25"/>
      <c r="C105" s="17" t="s">
        <v>88</v>
      </c>
      <c r="L105" s="25"/>
    </row>
    <row r="106" spans="2:12" s="1" customFormat="1" ht="6.95" customHeight="1" x14ac:dyDescent="0.2">
      <c r="B106" s="25"/>
      <c r="L106" s="25"/>
    </row>
    <row r="107" spans="2:12" s="1" customFormat="1" ht="12" customHeight="1" x14ac:dyDescent="0.2">
      <c r="B107" s="25"/>
      <c r="C107" s="22" t="s">
        <v>142</v>
      </c>
      <c r="L107" s="25"/>
    </row>
    <row r="108" spans="2:12" s="1" customFormat="1" ht="16.5" customHeight="1" x14ac:dyDescent="0.2">
      <c r="B108" s="25"/>
      <c r="E108" s="190" t="str">
        <f>E7</f>
        <v>Modernizace osvětlení ve vybraných lokalitách 2024</v>
      </c>
      <c r="F108" s="191"/>
      <c r="G108" s="191"/>
      <c r="H108" s="191"/>
      <c r="L108" s="25"/>
    </row>
    <row r="109" spans="2:12" s="1" customFormat="1" ht="12" customHeight="1" x14ac:dyDescent="0.2">
      <c r="B109" s="25"/>
      <c r="C109" s="22" t="s">
        <v>79</v>
      </c>
      <c r="L109" s="25"/>
    </row>
    <row r="110" spans="2:12" s="1" customFormat="1" ht="16.5" customHeight="1" x14ac:dyDescent="0.2">
      <c r="B110" s="25"/>
      <c r="E110" s="166" t="str">
        <f>E9</f>
        <v>01 - Elektromateriál</v>
      </c>
      <c r="F110" s="189"/>
      <c r="G110" s="189"/>
      <c r="H110" s="189"/>
      <c r="L110" s="25"/>
    </row>
    <row r="111" spans="2:12" s="1" customFormat="1" ht="6.95" customHeight="1" x14ac:dyDescent="0.2">
      <c r="B111" s="25"/>
      <c r="L111" s="25"/>
    </row>
    <row r="112" spans="2:12" s="1" customFormat="1" ht="12" customHeight="1" x14ac:dyDescent="0.2">
      <c r="B112" s="25"/>
      <c r="C112" s="22" t="s">
        <v>14</v>
      </c>
      <c r="F112" s="20" t="str">
        <f>F12</f>
        <v xml:space="preserve"> </v>
      </c>
      <c r="I112" s="22" t="s">
        <v>16</v>
      </c>
      <c r="J112" s="45">
        <f>IF(J12="","",J12)</f>
        <v>45411</v>
      </c>
      <c r="L112" s="25"/>
    </row>
    <row r="113" spans="2:65" s="1" customFormat="1" ht="6.95" customHeight="1" x14ac:dyDescent="0.2">
      <c r="B113" s="25"/>
      <c r="L113" s="25"/>
    </row>
    <row r="114" spans="2:65" s="1" customFormat="1" ht="15.2" customHeight="1" x14ac:dyDescent="0.2">
      <c r="B114" s="25"/>
      <c r="C114" s="22" t="s">
        <v>17</v>
      </c>
      <c r="F114" s="20" t="str">
        <f>E15</f>
        <v xml:space="preserve"> </v>
      </c>
      <c r="I114" s="22" t="s">
        <v>21</v>
      </c>
      <c r="J114" s="23" t="str">
        <f>E21</f>
        <v xml:space="preserve"> </v>
      </c>
      <c r="L114" s="25"/>
    </row>
    <row r="115" spans="2:65" s="1" customFormat="1" ht="15.2" customHeight="1" x14ac:dyDescent="0.2">
      <c r="B115" s="25"/>
      <c r="C115" s="22" t="s">
        <v>20</v>
      </c>
      <c r="F115" s="20" t="str">
        <f>IF(E18="","",E18)</f>
        <v xml:space="preserve"> </v>
      </c>
      <c r="I115" s="22" t="s">
        <v>22</v>
      </c>
      <c r="J115" s="23" t="str">
        <f>E24</f>
        <v xml:space="preserve"> </v>
      </c>
      <c r="L115" s="25"/>
    </row>
    <row r="116" spans="2:65" s="1" customFormat="1" ht="10.35" customHeight="1" x14ac:dyDescent="0.2">
      <c r="B116" s="25"/>
      <c r="L116" s="25"/>
    </row>
    <row r="117" spans="2:65" s="10" customFormat="1" ht="29.25" customHeight="1" x14ac:dyDescent="0.2">
      <c r="B117" s="105"/>
      <c r="C117" s="106" t="s">
        <v>89</v>
      </c>
      <c r="D117" s="107" t="s">
        <v>49</v>
      </c>
      <c r="E117" s="107" t="s">
        <v>45</v>
      </c>
      <c r="F117" s="107" t="s">
        <v>46</v>
      </c>
      <c r="G117" s="107" t="s">
        <v>90</v>
      </c>
      <c r="H117" s="107" t="s">
        <v>91</v>
      </c>
      <c r="I117" s="107" t="s">
        <v>92</v>
      </c>
      <c r="J117" s="108" t="s">
        <v>83</v>
      </c>
      <c r="K117" s="109" t="s">
        <v>93</v>
      </c>
      <c r="L117" s="105"/>
      <c r="M117" s="52" t="s">
        <v>1</v>
      </c>
      <c r="N117" s="53" t="s">
        <v>29</v>
      </c>
      <c r="O117" s="53" t="s">
        <v>94</v>
      </c>
      <c r="P117" s="53" t="s">
        <v>95</v>
      </c>
      <c r="Q117" s="53" t="s">
        <v>96</v>
      </c>
      <c r="R117" s="53" t="s">
        <v>97</v>
      </c>
      <c r="S117" s="53" t="s">
        <v>98</v>
      </c>
      <c r="T117" s="54" t="s">
        <v>99</v>
      </c>
    </row>
    <row r="118" spans="2:65" s="1" customFormat="1" ht="22.9" customHeight="1" x14ac:dyDescent="0.25">
      <c r="B118" s="25"/>
      <c r="C118" s="57" t="s">
        <v>100</v>
      </c>
      <c r="J118" s="110">
        <f>J119</f>
        <v>0</v>
      </c>
      <c r="L118" s="25"/>
      <c r="M118" s="55"/>
      <c r="N118" s="46"/>
      <c r="O118" s="46"/>
      <c r="P118" s="111">
        <f>P119</f>
        <v>0</v>
      </c>
      <c r="Q118" s="46"/>
      <c r="R118" s="111">
        <f>R119</f>
        <v>0</v>
      </c>
      <c r="S118" s="46"/>
      <c r="T118" s="112">
        <f>T119</f>
        <v>0</v>
      </c>
      <c r="AT118" s="13" t="s">
        <v>63</v>
      </c>
      <c r="AU118" s="13" t="s">
        <v>85</v>
      </c>
      <c r="BK118" s="113">
        <f>BK119</f>
        <v>0</v>
      </c>
    </row>
    <row r="119" spans="2:65" s="11" customFormat="1" ht="25.9" customHeight="1" x14ac:dyDescent="0.2">
      <c r="B119" s="114"/>
      <c r="D119" s="115" t="s">
        <v>63</v>
      </c>
      <c r="E119" s="116" t="s">
        <v>101</v>
      </c>
      <c r="F119" s="116" t="s">
        <v>102</v>
      </c>
      <c r="J119" s="117">
        <f>J120</f>
        <v>0</v>
      </c>
      <c r="L119" s="114"/>
      <c r="M119" s="118"/>
      <c r="P119" s="119">
        <f>P120</f>
        <v>0</v>
      </c>
      <c r="R119" s="119">
        <f>R120</f>
        <v>0</v>
      </c>
      <c r="T119" s="120">
        <f>T120</f>
        <v>0</v>
      </c>
      <c r="AR119" s="115" t="s">
        <v>74</v>
      </c>
      <c r="AT119" s="121" t="s">
        <v>63</v>
      </c>
      <c r="AU119" s="121" t="s">
        <v>64</v>
      </c>
      <c r="AY119" s="115" t="s">
        <v>103</v>
      </c>
      <c r="BK119" s="122">
        <f>BK120</f>
        <v>0</v>
      </c>
    </row>
    <row r="120" spans="2:65" s="11" customFormat="1" ht="22.9" customHeight="1" x14ac:dyDescent="0.2">
      <c r="B120" s="114"/>
      <c r="D120" s="115" t="s">
        <v>63</v>
      </c>
      <c r="E120" s="123" t="s">
        <v>104</v>
      </c>
      <c r="F120" s="123" t="s">
        <v>105</v>
      </c>
      <c r="J120" s="124">
        <f>J121+J123+J125+J127+J129</f>
        <v>0</v>
      </c>
      <c r="L120" s="114"/>
      <c r="M120" s="118"/>
      <c r="P120" s="119">
        <f>SUM(P121:P130)</f>
        <v>0</v>
      </c>
      <c r="R120" s="119">
        <f>SUM(R121:R130)</f>
        <v>0</v>
      </c>
      <c r="T120" s="120">
        <f>SUM(T121:T130)</f>
        <v>0</v>
      </c>
      <c r="AR120" s="115" t="s">
        <v>74</v>
      </c>
      <c r="AT120" s="121" t="s">
        <v>63</v>
      </c>
      <c r="AU120" s="121" t="s">
        <v>72</v>
      </c>
      <c r="AY120" s="115" t="s">
        <v>103</v>
      </c>
      <c r="BK120" s="122">
        <f>SUM(BK121:BK130)</f>
        <v>0</v>
      </c>
    </row>
    <row r="121" spans="2:65" s="1" customFormat="1" ht="68.25" customHeight="1" x14ac:dyDescent="0.2">
      <c r="B121" s="125"/>
      <c r="C121" s="147" t="s">
        <v>72</v>
      </c>
      <c r="D121" s="147" t="s">
        <v>129</v>
      </c>
      <c r="E121" s="148" t="s">
        <v>136</v>
      </c>
      <c r="F121" s="149" t="s">
        <v>138</v>
      </c>
      <c r="G121" s="150" t="s">
        <v>135</v>
      </c>
      <c r="H121" s="151">
        <v>95</v>
      </c>
      <c r="I121" s="152"/>
      <c r="J121" s="152">
        <f>ROUND(I121*H121,2)</f>
        <v>0</v>
      </c>
      <c r="K121" s="132"/>
      <c r="L121" s="25"/>
      <c r="M121" s="133" t="s">
        <v>1</v>
      </c>
      <c r="N121" s="134" t="s">
        <v>30</v>
      </c>
      <c r="O121" s="135">
        <v>0</v>
      </c>
      <c r="P121" s="135">
        <f>O121*H121</f>
        <v>0</v>
      </c>
      <c r="Q121" s="135">
        <v>0</v>
      </c>
      <c r="R121" s="135">
        <f>Q121*H121</f>
        <v>0</v>
      </c>
      <c r="S121" s="135">
        <v>0</v>
      </c>
      <c r="T121" s="136">
        <f>S121*H121</f>
        <v>0</v>
      </c>
      <c r="W121" s="11"/>
      <c r="AR121" s="137" t="s">
        <v>108</v>
      </c>
      <c r="AT121" s="137" t="s">
        <v>106</v>
      </c>
      <c r="AU121" s="137" t="s">
        <v>74</v>
      </c>
      <c r="AY121" s="13" t="s">
        <v>103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3" t="s">
        <v>72</v>
      </c>
      <c r="BK121" s="138">
        <f>ROUND(I121*H121,2)</f>
        <v>0</v>
      </c>
      <c r="BL121" s="13" t="s">
        <v>108</v>
      </c>
      <c r="BM121" s="137" t="s">
        <v>109</v>
      </c>
    </row>
    <row r="122" spans="2:65" s="1" customFormat="1" ht="117" x14ac:dyDescent="0.2">
      <c r="B122" s="25"/>
      <c r="D122" s="153" t="s">
        <v>110</v>
      </c>
      <c r="F122" s="140" t="s">
        <v>139</v>
      </c>
      <c r="L122" s="25"/>
      <c r="M122" s="141"/>
      <c r="T122" s="49"/>
      <c r="AT122" s="13" t="s">
        <v>110</v>
      </c>
      <c r="AU122" s="13" t="s">
        <v>74</v>
      </c>
    </row>
    <row r="123" spans="2:65" s="1" customFormat="1" ht="48" x14ac:dyDescent="0.2">
      <c r="B123" s="25"/>
      <c r="C123" s="147" t="s">
        <v>74</v>
      </c>
      <c r="D123" s="147" t="s">
        <v>129</v>
      </c>
      <c r="E123" s="148" t="s">
        <v>137</v>
      </c>
      <c r="F123" s="149" t="s">
        <v>140</v>
      </c>
      <c r="G123" s="150" t="s">
        <v>135</v>
      </c>
      <c r="H123" s="151">
        <v>11</v>
      </c>
      <c r="I123" s="152"/>
      <c r="J123" s="152">
        <f>ROUND(I123*H123,2)</f>
        <v>0</v>
      </c>
      <c r="L123" s="25"/>
      <c r="M123" s="141"/>
      <c r="T123" s="49"/>
      <c r="AT123" s="13"/>
      <c r="AU123" s="13"/>
    </row>
    <row r="124" spans="2:65" s="1" customFormat="1" ht="117" x14ac:dyDescent="0.2">
      <c r="B124" s="25"/>
      <c r="D124" s="153" t="s">
        <v>110</v>
      </c>
      <c r="F124" s="140" t="s">
        <v>139</v>
      </c>
      <c r="L124" s="25"/>
      <c r="M124" s="141"/>
      <c r="T124" s="49"/>
      <c r="AT124" s="13"/>
      <c r="AU124" s="13"/>
    </row>
    <row r="125" spans="2:65" s="1" customFormat="1" ht="24.2" customHeight="1" x14ac:dyDescent="0.2">
      <c r="B125" s="125"/>
      <c r="C125" s="126" t="s">
        <v>74</v>
      </c>
      <c r="D125" s="126" t="s">
        <v>106</v>
      </c>
      <c r="E125" s="127" t="s">
        <v>130</v>
      </c>
      <c r="F125" s="128" t="s">
        <v>131</v>
      </c>
      <c r="G125" s="129" t="s">
        <v>107</v>
      </c>
      <c r="H125" s="130">
        <f>H123+H121</f>
        <v>106</v>
      </c>
      <c r="I125" s="131"/>
      <c r="J125" s="131">
        <f>ROUND(I125*H125,2)</f>
        <v>0</v>
      </c>
      <c r="K125" s="132"/>
      <c r="L125" s="25"/>
      <c r="M125" s="133" t="s">
        <v>1</v>
      </c>
      <c r="N125" s="134" t="s">
        <v>30</v>
      </c>
      <c r="O125" s="135">
        <v>0</v>
      </c>
      <c r="P125" s="135">
        <f>O125*H125</f>
        <v>0</v>
      </c>
      <c r="Q125" s="135">
        <v>0</v>
      </c>
      <c r="R125" s="135">
        <f>Q125*H125</f>
        <v>0</v>
      </c>
      <c r="S125" s="135">
        <v>0</v>
      </c>
      <c r="T125" s="136">
        <f>S125*H125</f>
        <v>0</v>
      </c>
      <c r="AR125" s="137" t="s">
        <v>108</v>
      </c>
      <c r="AT125" s="137" t="s">
        <v>106</v>
      </c>
      <c r="AU125" s="137" t="s">
        <v>74</v>
      </c>
      <c r="AY125" s="13" t="s">
        <v>103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3" t="s">
        <v>72</v>
      </c>
      <c r="BK125" s="138">
        <f>ROUND(I125*H125,2)</f>
        <v>0</v>
      </c>
      <c r="BL125" s="13" t="s">
        <v>108</v>
      </c>
      <c r="BM125" s="137" t="s">
        <v>111</v>
      </c>
    </row>
    <row r="126" spans="2:65" s="1" customFormat="1" ht="29.25" x14ac:dyDescent="0.2">
      <c r="B126" s="25"/>
      <c r="D126" s="139" t="s">
        <v>110</v>
      </c>
      <c r="F126" s="140" t="s">
        <v>132</v>
      </c>
      <c r="L126" s="25"/>
      <c r="M126" s="141"/>
      <c r="T126" s="49"/>
      <c r="AT126" s="13" t="s">
        <v>110</v>
      </c>
      <c r="AU126" s="13" t="s">
        <v>74</v>
      </c>
    </row>
    <row r="127" spans="2:65" s="1" customFormat="1" ht="24.2" customHeight="1" x14ac:dyDescent="0.2">
      <c r="B127" s="125"/>
      <c r="C127" s="126" t="s">
        <v>112</v>
      </c>
      <c r="D127" s="126" t="s">
        <v>106</v>
      </c>
      <c r="E127" s="127" t="s">
        <v>133</v>
      </c>
      <c r="F127" s="128" t="s">
        <v>134</v>
      </c>
      <c r="G127" s="129" t="s">
        <v>107</v>
      </c>
      <c r="H127" s="130">
        <v>127</v>
      </c>
      <c r="I127" s="131"/>
      <c r="J127" s="131">
        <f>ROUND(I127*H127,2)</f>
        <v>0</v>
      </c>
      <c r="K127" s="132"/>
      <c r="L127" s="25"/>
      <c r="M127" s="133" t="s">
        <v>1</v>
      </c>
      <c r="N127" s="134" t="s">
        <v>30</v>
      </c>
      <c r="O127" s="135">
        <v>0</v>
      </c>
      <c r="P127" s="135">
        <f>O127*H127</f>
        <v>0</v>
      </c>
      <c r="Q127" s="135">
        <v>0</v>
      </c>
      <c r="R127" s="135">
        <f>Q127*H127</f>
        <v>0</v>
      </c>
      <c r="S127" s="135">
        <v>0</v>
      </c>
      <c r="T127" s="136">
        <f>S127*H127</f>
        <v>0</v>
      </c>
      <c r="AR127" s="137" t="s">
        <v>108</v>
      </c>
      <c r="AT127" s="137" t="s">
        <v>106</v>
      </c>
      <c r="AU127" s="137" t="s">
        <v>74</v>
      </c>
      <c r="AY127" s="13" t="s">
        <v>103</v>
      </c>
      <c r="BE127" s="138">
        <f>IF(N127="základní",J127,0)</f>
        <v>0</v>
      </c>
      <c r="BF127" s="138">
        <f>IF(N127="snížená",J127,0)</f>
        <v>0</v>
      </c>
      <c r="BG127" s="138">
        <f>IF(N127="zákl. přenesená",J127,0)</f>
        <v>0</v>
      </c>
      <c r="BH127" s="138">
        <f>IF(N127="sníž. přenesená",J127,0)</f>
        <v>0</v>
      </c>
      <c r="BI127" s="138">
        <f>IF(N127="nulová",J127,0)</f>
        <v>0</v>
      </c>
      <c r="BJ127" s="13" t="s">
        <v>72</v>
      </c>
      <c r="BK127" s="138">
        <f>ROUND(I127*H127,2)</f>
        <v>0</v>
      </c>
      <c r="BL127" s="13" t="s">
        <v>108</v>
      </c>
      <c r="BM127" s="137" t="s">
        <v>113</v>
      </c>
    </row>
    <row r="128" spans="2:65" s="1" customFormat="1" x14ac:dyDescent="0.2">
      <c r="B128" s="25"/>
      <c r="D128" s="139" t="s">
        <v>110</v>
      </c>
      <c r="F128" s="140" t="s">
        <v>134</v>
      </c>
      <c r="L128" s="25"/>
      <c r="M128" s="141"/>
      <c r="T128" s="49"/>
      <c r="AT128" s="13" t="s">
        <v>110</v>
      </c>
      <c r="AU128" s="13" t="s">
        <v>74</v>
      </c>
    </row>
    <row r="129" spans="2:65" s="1" customFormat="1" ht="24.2" customHeight="1" x14ac:dyDescent="0.2">
      <c r="B129" s="125"/>
      <c r="C129" s="126" t="s">
        <v>115</v>
      </c>
      <c r="D129" s="126" t="s">
        <v>106</v>
      </c>
      <c r="E129" s="127" t="s">
        <v>116</v>
      </c>
      <c r="F129" s="128" t="s">
        <v>117</v>
      </c>
      <c r="G129" s="129" t="s">
        <v>107</v>
      </c>
      <c r="H129" s="130">
        <v>15</v>
      </c>
      <c r="I129" s="131"/>
      <c r="J129" s="131">
        <f>ROUND(I129*H129,2)</f>
        <v>0</v>
      </c>
      <c r="K129" s="132"/>
      <c r="L129" s="25"/>
      <c r="M129" s="133" t="s">
        <v>1</v>
      </c>
      <c r="N129" s="134" t="s">
        <v>30</v>
      </c>
      <c r="O129" s="135">
        <v>0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108</v>
      </c>
      <c r="AT129" s="137" t="s">
        <v>106</v>
      </c>
      <c r="AU129" s="137" t="s">
        <v>74</v>
      </c>
      <c r="AY129" s="13" t="s">
        <v>103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3" t="s">
        <v>72</v>
      </c>
      <c r="BK129" s="138">
        <f>ROUND(I129*H129,2)</f>
        <v>0</v>
      </c>
      <c r="BL129" s="13" t="s">
        <v>108</v>
      </c>
      <c r="BM129" s="137" t="s">
        <v>118</v>
      </c>
    </row>
    <row r="130" spans="2:65" s="1" customFormat="1" ht="19.5" x14ac:dyDescent="0.2">
      <c r="B130" s="25"/>
      <c r="D130" s="139" t="s">
        <v>110</v>
      </c>
      <c r="F130" s="140" t="s">
        <v>117</v>
      </c>
      <c r="L130" s="25"/>
      <c r="M130" s="141"/>
      <c r="T130" s="49"/>
      <c r="AT130" s="13" t="s">
        <v>110</v>
      </c>
      <c r="AU130" s="13" t="s">
        <v>74</v>
      </c>
    </row>
    <row r="131" spans="2:65" s="1" customFormat="1" ht="6.95" customHeight="1" x14ac:dyDescent="0.2"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25"/>
    </row>
  </sheetData>
  <autoFilter ref="C117:K130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1"/>
  <sheetViews>
    <sheetView showGridLines="0" topLeftCell="A104" workbookViewId="0">
      <selection activeCell="J15" sqref="J1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54" t="s">
        <v>5</v>
      </c>
      <c r="M2" s="155"/>
      <c r="N2" s="155"/>
      <c r="O2" s="155"/>
      <c r="P2" s="155"/>
      <c r="Q2" s="155"/>
      <c r="R2" s="155"/>
      <c r="S2" s="155"/>
      <c r="T2" s="155"/>
      <c r="U2" s="155"/>
      <c r="V2" s="155"/>
      <c r="AT2" s="13" t="s">
        <v>77</v>
      </c>
    </row>
    <row r="3" spans="2:46" ht="6.95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5" customHeight="1" x14ac:dyDescent="0.2">
      <c r="B4" s="16"/>
      <c r="D4" s="17" t="s">
        <v>78</v>
      </c>
      <c r="L4" s="16"/>
      <c r="M4" s="81" t="s">
        <v>9</v>
      </c>
      <c r="AT4" s="13" t="s">
        <v>3</v>
      </c>
    </row>
    <row r="5" spans="2:46" ht="6.95" customHeight="1" x14ac:dyDescent="0.2">
      <c r="B5" s="16"/>
      <c r="L5" s="16"/>
    </row>
    <row r="6" spans="2:46" ht="12" customHeight="1" x14ac:dyDescent="0.2">
      <c r="B6" s="16"/>
      <c r="D6" s="22" t="s">
        <v>142</v>
      </c>
      <c r="L6" s="16"/>
    </row>
    <row r="7" spans="2:46" ht="16.5" customHeight="1" x14ac:dyDescent="0.2">
      <c r="B7" s="16"/>
      <c r="E7" s="190" t="str">
        <f>'Rekapitulace zakázky'!K6</f>
        <v>Modernizace osvětlení ve vybraných lokalitách 2024</v>
      </c>
      <c r="F7" s="191"/>
      <c r="G7" s="191"/>
      <c r="H7" s="191"/>
      <c r="L7" s="16"/>
    </row>
    <row r="8" spans="2:46" s="1" customFormat="1" ht="12" customHeight="1" x14ac:dyDescent="0.2">
      <c r="B8" s="25"/>
      <c r="D8" s="22" t="s">
        <v>79</v>
      </c>
      <c r="L8" s="25"/>
    </row>
    <row r="9" spans="2:46" s="1" customFormat="1" ht="16.5" customHeight="1" x14ac:dyDescent="0.2">
      <c r="B9" s="25"/>
      <c r="E9" s="166" t="s">
        <v>119</v>
      </c>
      <c r="F9" s="189"/>
      <c r="G9" s="189"/>
      <c r="H9" s="189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12</v>
      </c>
      <c r="F11" s="20" t="s">
        <v>1</v>
      </c>
      <c r="I11" s="22" t="s">
        <v>13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14</v>
      </c>
      <c r="F12" s="20" t="s">
        <v>15</v>
      </c>
      <c r="I12" s="22" t="s">
        <v>16</v>
      </c>
      <c r="J12" s="45">
        <f>'Rekapitulace zakázky'!AN8</f>
        <v>45411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17</v>
      </c>
      <c r="I14" s="22" t="s">
        <v>18</v>
      </c>
      <c r="J14" s="20" t="str">
        <f>IF('Rekapitulace zakázky'!AN10="","",'Rekapitulace zakázky'!AN10)</f>
        <v/>
      </c>
      <c r="L14" s="25"/>
    </row>
    <row r="15" spans="2:46" s="1" customFormat="1" ht="18" customHeight="1" x14ac:dyDescent="0.2">
      <c r="B15" s="25"/>
      <c r="E15" s="20" t="str">
        <f>IF('Rekapitulace zakázky'!E11="","",'Rekapitulace zakázky'!E11)</f>
        <v xml:space="preserve"> </v>
      </c>
      <c r="I15" s="22" t="s">
        <v>19</v>
      </c>
      <c r="J15" s="20" t="str">
        <f>IF('Rekapitulace zakázky'!AN11="","",'Rekapitulace zakázky'!AN11)</f>
        <v/>
      </c>
      <c r="L15" s="25"/>
    </row>
    <row r="16" spans="2:46" s="1" customFormat="1" ht="6.95" customHeight="1" x14ac:dyDescent="0.2">
      <c r="B16" s="25"/>
      <c r="L16" s="25"/>
    </row>
    <row r="17" spans="2:12" s="1" customFormat="1" ht="12" customHeight="1" x14ac:dyDescent="0.2">
      <c r="B17" s="25"/>
      <c r="D17" s="22" t="s">
        <v>20</v>
      </c>
      <c r="I17" s="22" t="s">
        <v>18</v>
      </c>
      <c r="J17" s="20" t="str">
        <f>'Rekapitulace zakázky'!AN13</f>
        <v/>
      </c>
      <c r="L17" s="25"/>
    </row>
    <row r="18" spans="2:12" s="1" customFormat="1" ht="18" customHeight="1" x14ac:dyDescent="0.2">
      <c r="B18" s="25"/>
      <c r="E18" s="192" t="str">
        <f>'Rekapitulace zakázky'!E14</f>
        <v xml:space="preserve"> </v>
      </c>
      <c r="F18" s="192"/>
      <c r="G18" s="192"/>
      <c r="H18" s="192"/>
      <c r="I18" s="22" t="s">
        <v>19</v>
      </c>
      <c r="J18" s="20" t="str">
        <f>'Rekapitulace zakázky'!AN14</f>
        <v/>
      </c>
      <c r="L18" s="25"/>
    </row>
    <row r="19" spans="2:12" s="1" customFormat="1" ht="6.95" customHeight="1" x14ac:dyDescent="0.2">
      <c r="B19" s="25"/>
      <c r="L19" s="25"/>
    </row>
    <row r="20" spans="2:12" s="1" customFormat="1" ht="12" customHeight="1" x14ac:dyDescent="0.2">
      <c r="B20" s="25"/>
      <c r="D20" s="22" t="s">
        <v>21</v>
      </c>
      <c r="I20" s="22" t="s">
        <v>18</v>
      </c>
      <c r="J20" s="20" t="str">
        <f>IF('Rekapitulace zakázky'!AN16="","",'Rekapitulace zakázky'!AN16)</f>
        <v/>
      </c>
      <c r="L20" s="25"/>
    </row>
    <row r="21" spans="2:12" s="1" customFormat="1" ht="18" customHeight="1" x14ac:dyDescent="0.2">
      <c r="B21" s="25"/>
      <c r="E21" s="20" t="str">
        <f>IF('Rekapitulace zakázky'!E17="","",'Rekapitulace zakázky'!E17)</f>
        <v xml:space="preserve"> </v>
      </c>
      <c r="I21" s="22" t="s">
        <v>19</v>
      </c>
      <c r="J21" s="20" t="str">
        <f>IF('Rekapitulace zakázky'!AN17="","",'Rekapitulace zakázky'!AN17)</f>
        <v/>
      </c>
      <c r="L21" s="25"/>
    </row>
    <row r="22" spans="2:12" s="1" customFormat="1" ht="6.95" customHeight="1" x14ac:dyDescent="0.2">
      <c r="B22" s="25"/>
      <c r="L22" s="25"/>
    </row>
    <row r="23" spans="2:12" s="1" customFormat="1" ht="12" customHeight="1" x14ac:dyDescent="0.2">
      <c r="B23" s="25"/>
      <c r="D23" s="22" t="s">
        <v>22</v>
      </c>
      <c r="I23" s="22" t="s">
        <v>18</v>
      </c>
      <c r="J23" s="20" t="str">
        <f>IF('Rekapitulace zakázky'!AN19="","",'Rekapitulace zakázky'!AN19)</f>
        <v/>
      </c>
      <c r="L23" s="25"/>
    </row>
    <row r="24" spans="2:12" s="1" customFormat="1" ht="18" customHeight="1" x14ac:dyDescent="0.2">
      <c r="B24" s="25"/>
      <c r="E24" s="20" t="str">
        <f>IF('Rekapitulace zakázky'!E20="","",'Rekapitulace zakázky'!E20)</f>
        <v xml:space="preserve"> </v>
      </c>
      <c r="I24" s="22" t="s">
        <v>19</v>
      </c>
      <c r="J24" s="20" t="str">
        <f>IF('Rekapitulace zakázky'!AN20="","",'Rekapitulace zakázky'!AN20)</f>
        <v/>
      </c>
      <c r="L24" s="25"/>
    </row>
    <row r="25" spans="2:12" s="1" customFormat="1" ht="6.95" customHeight="1" x14ac:dyDescent="0.2">
      <c r="B25" s="25"/>
      <c r="L25" s="25"/>
    </row>
    <row r="26" spans="2:12" s="1" customFormat="1" ht="12" customHeight="1" x14ac:dyDescent="0.2">
      <c r="B26" s="25"/>
      <c r="D26" s="22" t="s">
        <v>24</v>
      </c>
      <c r="L26" s="25"/>
    </row>
    <row r="27" spans="2:12" s="7" customFormat="1" ht="16.5" customHeight="1" x14ac:dyDescent="0.2">
      <c r="B27" s="82"/>
      <c r="E27" s="185" t="s">
        <v>1</v>
      </c>
      <c r="F27" s="185"/>
      <c r="G27" s="185"/>
      <c r="H27" s="185"/>
      <c r="L27" s="82"/>
    </row>
    <row r="28" spans="2:12" s="1" customFormat="1" ht="6.95" customHeight="1" x14ac:dyDescent="0.2">
      <c r="B28" s="25"/>
      <c r="L28" s="25"/>
    </row>
    <row r="29" spans="2:12" s="1" customFormat="1" ht="6.95" customHeight="1" x14ac:dyDescent="0.2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 x14ac:dyDescent="0.2">
      <c r="B30" s="25"/>
      <c r="D30" s="83" t="s">
        <v>25</v>
      </c>
      <c r="J30" s="59">
        <f>ROUND(J117, 2)</f>
        <v>0</v>
      </c>
      <c r="L30" s="25"/>
    </row>
    <row r="31" spans="2:12" s="1" customFormat="1" ht="6.95" customHeight="1" x14ac:dyDescent="0.2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 x14ac:dyDescent="0.2">
      <c r="B32" s="25"/>
      <c r="F32" s="28" t="s">
        <v>27</v>
      </c>
      <c r="I32" s="28" t="s">
        <v>26</v>
      </c>
      <c r="J32" s="28" t="s">
        <v>28</v>
      </c>
      <c r="L32" s="25"/>
    </row>
    <row r="33" spans="2:12" s="1" customFormat="1" ht="14.45" customHeight="1" x14ac:dyDescent="0.2">
      <c r="B33" s="25"/>
      <c r="D33" s="48" t="s">
        <v>29</v>
      </c>
      <c r="E33" s="22" t="s">
        <v>30</v>
      </c>
      <c r="F33" s="84">
        <f>ROUND((SUM(BE117:BE120)),  2)</f>
        <v>0</v>
      </c>
      <c r="I33" s="85">
        <v>0.21</v>
      </c>
      <c r="J33" s="84">
        <f>ROUND(((SUM(BE117:BE120))*I33),  2)</f>
        <v>0</v>
      </c>
      <c r="L33" s="25"/>
    </row>
    <row r="34" spans="2:12" s="1" customFormat="1" ht="14.45" customHeight="1" x14ac:dyDescent="0.2">
      <c r="B34" s="25"/>
      <c r="E34" s="22" t="s">
        <v>31</v>
      </c>
      <c r="F34" s="84">
        <f>ROUND((SUM(BF117:BF120)),  2)</f>
        <v>0</v>
      </c>
      <c r="I34" s="85">
        <v>0.12</v>
      </c>
      <c r="J34" s="84">
        <f>ROUND(((SUM(BF117:BF120))*I34),  2)</f>
        <v>0</v>
      </c>
      <c r="L34" s="25"/>
    </row>
    <row r="35" spans="2:12" s="1" customFormat="1" ht="14.45" hidden="1" customHeight="1" x14ac:dyDescent="0.2">
      <c r="B35" s="25"/>
      <c r="E35" s="22" t="s">
        <v>32</v>
      </c>
      <c r="F35" s="84">
        <f>ROUND((SUM(BG117:BG120)),  2)</f>
        <v>0</v>
      </c>
      <c r="I35" s="85">
        <v>0.21</v>
      </c>
      <c r="J35" s="84">
        <f>0</f>
        <v>0</v>
      </c>
      <c r="L35" s="25"/>
    </row>
    <row r="36" spans="2:12" s="1" customFormat="1" ht="14.45" hidden="1" customHeight="1" x14ac:dyDescent="0.2">
      <c r="B36" s="25"/>
      <c r="E36" s="22" t="s">
        <v>33</v>
      </c>
      <c r="F36" s="84">
        <f>ROUND((SUM(BH117:BH120)),  2)</f>
        <v>0</v>
      </c>
      <c r="I36" s="85">
        <v>0.12</v>
      </c>
      <c r="J36" s="84">
        <f>0</f>
        <v>0</v>
      </c>
      <c r="L36" s="25"/>
    </row>
    <row r="37" spans="2:12" s="1" customFormat="1" ht="14.45" hidden="1" customHeight="1" x14ac:dyDescent="0.2">
      <c r="B37" s="25"/>
      <c r="E37" s="22" t="s">
        <v>34</v>
      </c>
      <c r="F37" s="84">
        <f>ROUND((SUM(BI117:BI120)),  2)</f>
        <v>0</v>
      </c>
      <c r="I37" s="85">
        <v>0</v>
      </c>
      <c r="J37" s="84">
        <f>0</f>
        <v>0</v>
      </c>
      <c r="L37" s="25"/>
    </row>
    <row r="38" spans="2:12" s="1" customFormat="1" ht="6.95" customHeight="1" x14ac:dyDescent="0.2">
      <c r="B38" s="25"/>
      <c r="L38" s="25"/>
    </row>
    <row r="39" spans="2:12" s="1" customFormat="1" ht="25.35" customHeight="1" x14ac:dyDescent="0.2">
      <c r="B39" s="25"/>
      <c r="C39" s="86"/>
      <c r="D39" s="87" t="s">
        <v>35</v>
      </c>
      <c r="E39" s="50"/>
      <c r="F39" s="50"/>
      <c r="G39" s="88" t="s">
        <v>36</v>
      </c>
      <c r="H39" s="89" t="s">
        <v>37</v>
      </c>
      <c r="I39" s="50"/>
      <c r="J39" s="90">
        <f>SUM(J30:J37)</f>
        <v>0</v>
      </c>
      <c r="K39" s="91"/>
      <c r="L39" s="25"/>
    </row>
    <row r="40" spans="2:12" s="1" customFormat="1" ht="14.45" customHeight="1" x14ac:dyDescent="0.2">
      <c r="B40" s="25"/>
      <c r="L40" s="25"/>
    </row>
    <row r="41" spans="2:12" ht="14.45" customHeight="1" x14ac:dyDescent="0.2">
      <c r="B41" s="16"/>
      <c r="L41" s="16"/>
    </row>
    <row r="42" spans="2:12" ht="14.45" customHeight="1" x14ac:dyDescent="0.2">
      <c r="B42" s="16"/>
      <c r="L42" s="16"/>
    </row>
    <row r="43" spans="2:12" ht="14.45" customHeight="1" x14ac:dyDescent="0.2">
      <c r="B43" s="16"/>
      <c r="L43" s="16"/>
    </row>
    <row r="44" spans="2:12" ht="14.45" customHeight="1" x14ac:dyDescent="0.2">
      <c r="B44" s="16"/>
      <c r="L44" s="16"/>
    </row>
    <row r="45" spans="2:12" ht="14.45" customHeight="1" x14ac:dyDescent="0.2">
      <c r="B45" s="16"/>
      <c r="L45" s="16"/>
    </row>
    <row r="46" spans="2:12" ht="14.45" customHeight="1" x14ac:dyDescent="0.2">
      <c r="B46" s="16"/>
      <c r="L46" s="16"/>
    </row>
    <row r="47" spans="2:12" ht="14.45" customHeight="1" x14ac:dyDescent="0.2">
      <c r="B47" s="16"/>
      <c r="L47" s="16"/>
    </row>
    <row r="48" spans="2:12" ht="14.45" customHeight="1" x14ac:dyDescent="0.2">
      <c r="B48" s="16"/>
      <c r="L48" s="16"/>
    </row>
    <row r="49" spans="2:12" ht="14.45" customHeight="1" x14ac:dyDescent="0.2">
      <c r="B49" s="16"/>
      <c r="L49" s="16"/>
    </row>
    <row r="50" spans="2:12" s="1" customFormat="1" ht="14.45" customHeight="1" x14ac:dyDescent="0.2">
      <c r="B50" s="25"/>
      <c r="D50" s="34" t="s">
        <v>38</v>
      </c>
      <c r="E50" s="35"/>
      <c r="F50" s="35"/>
      <c r="G50" s="34" t="s">
        <v>39</v>
      </c>
      <c r="H50" s="35"/>
      <c r="I50" s="35"/>
      <c r="J50" s="35"/>
      <c r="K50" s="35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75" x14ac:dyDescent="0.2">
      <c r="B61" s="25"/>
      <c r="D61" s="36" t="s">
        <v>40</v>
      </c>
      <c r="E61" s="27"/>
      <c r="F61" s="92" t="s">
        <v>41</v>
      </c>
      <c r="G61" s="36" t="s">
        <v>40</v>
      </c>
      <c r="H61" s="27"/>
      <c r="I61" s="27"/>
      <c r="J61" s="93" t="s">
        <v>41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2.75" x14ac:dyDescent="0.2">
      <c r="B65" s="25"/>
      <c r="D65" s="34" t="s">
        <v>42</v>
      </c>
      <c r="E65" s="35"/>
      <c r="F65" s="35"/>
      <c r="G65" s="34" t="s">
        <v>43</v>
      </c>
      <c r="H65" s="35"/>
      <c r="I65" s="35"/>
      <c r="J65" s="35"/>
      <c r="K65" s="35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75" x14ac:dyDescent="0.2">
      <c r="B76" s="25"/>
      <c r="D76" s="36" t="s">
        <v>40</v>
      </c>
      <c r="E76" s="27"/>
      <c r="F76" s="92" t="s">
        <v>41</v>
      </c>
      <c r="G76" s="36" t="s">
        <v>40</v>
      </c>
      <c r="H76" s="27"/>
      <c r="I76" s="27"/>
      <c r="J76" s="93" t="s">
        <v>41</v>
      </c>
      <c r="K76" s="27"/>
      <c r="L76" s="25"/>
    </row>
    <row r="77" spans="2:12" s="1" customFormat="1" ht="14.45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 x14ac:dyDescent="0.2">
      <c r="B82" s="25"/>
      <c r="C82" s="17" t="s">
        <v>81</v>
      </c>
      <c r="L82" s="25"/>
    </row>
    <row r="83" spans="2:47" s="1" customFormat="1" ht="6.95" customHeight="1" x14ac:dyDescent="0.2">
      <c r="B83" s="25"/>
      <c r="L83" s="25"/>
    </row>
    <row r="84" spans="2:47" s="1" customFormat="1" ht="12" customHeight="1" x14ac:dyDescent="0.2">
      <c r="B84" s="25"/>
      <c r="C84" s="22" t="s">
        <v>142</v>
      </c>
      <c r="L84" s="25"/>
    </row>
    <row r="85" spans="2:47" s="1" customFormat="1" ht="16.5" customHeight="1" x14ac:dyDescent="0.2">
      <c r="B85" s="25"/>
      <c r="E85" s="190" t="str">
        <f>E7</f>
        <v>Modernizace osvětlení ve vybraných lokalitách 2024</v>
      </c>
      <c r="F85" s="191"/>
      <c r="G85" s="191"/>
      <c r="H85" s="191"/>
      <c r="L85" s="25"/>
    </row>
    <row r="86" spans="2:47" s="1" customFormat="1" ht="12" customHeight="1" x14ac:dyDescent="0.2">
      <c r="B86" s="25"/>
      <c r="C86" s="22" t="s">
        <v>79</v>
      </c>
      <c r="L86" s="25"/>
    </row>
    <row r="87" spans="2:47" s="1" customFormat="1" ht="16.5" customHeight="1" x14ac:dyDescent="0.2">
      <c r="B87" s="25"/>
      <c r="E87" s="166" t="str">
        <f>E9</f>
        <v>02 - VON</v>
      </c>
      <c r="F87" s="189"/>
      <c r="G87" s="189"/>
      <c r="H87" s="189"/>
      <c r="L87" s="25"/>
    </row>
    <row r="88" spans="2:47" s="1" customFormat="1" ht="6.95" customHeight="1" x14ac:dyDescent="0.2">
      <c r="B88" s="25"/>
      <c r="L88" s="25"/>
    </row>
    <row r="89" spans="2:47" s="1" customFormat="1" ht="12" customHeight="1" x14ac:dyDescent="0.2">
      <c r="B89" s="25"/>
      <c r="C89" s="22" t="s">
        <v>14</v>
      </c>
      <c r="F89" s="20" t="str">
        <f>F12</f>
        <v xml:space="preserve"> </v>
      </c>
      <c r="I89" s="22" t="s">
        <v>16</v>
      </c>
      <c r="J89" s="45">
        <f>IF(J12="","",J12)</f>
        <v>45411</v>
      </c>
      <c r="L89" s="25"/>
    </row>
    <row r="90" spans="2:47" s="1" customFormat="1" ht="6.95" customHeight="1" x14ac:dyDescent="0.2">
      <c r="B90" s="25"/>
      <c r="L90" s="25"/>
    </row>
    <row r="91" spans="2:47" s="1" customFormat="1" ht="15.2" customHeight="1" x14ac:dyDescent="0.2">
      <c r="B91" s="25"/>
      <c r="C91" s="22" t="s">
        <v>17</v>
      </c>
      <c r="F91" s="20" t="str">
        <f>E15</f>
        <v xml:space="preserve"> </v>
      </c>
      <c r="I91" s="22" t="s">
        <v>21</v>
      </c>
      <c r="J91" s="23" t="str">
        <f>E21</f>
        <v xml:space="preserve"> </v>
      </c>
      <c r="L91" s="25"/>
    </row>
    <row r="92" spans="2:47" s="1" customFormat="1" ht="15.2" customHeight="1" x14ac:dyDescent="0.2">
      <c r="B92" s="25"/>
      <c r="C92" s="22" t="s">
        <v>20</v>
      </c>
      <c r="F92" s="20" t="str">
        <f>IF(E18="","",E18)</f>
        <v xml:space="preserve"> </v>
      </c>
      <c r="I92" s="22" t="s">
        <v>22</v>
      </c>
      <c r="J92" s="23" t="str">
        <f>E24</f>
        <v xml:space="preserve"> </v>
      </c>
      <c r="L92" s="25"/>
    </row>
    <row r="93" spans="2:47" s="1" customFormat="1" ht="10.35" customHeight="1" x14ac:dyDescent="0.2">
      <c r="B93" s="25"/>
      <c r="L93" s="25"/>
    </row>
    <row r="94" spans="2:47" s="1" customFormat="1" ht="29.25" customHeight="1" x14ac:dyDescent="0.2">
      <c r="B94" s="25"/>
      <c r="C94" s="94" t="s">
        <v>82</v>
      </c>
      <c r="D94" s="86"/>
      <c r="E94" s="86"/>
      <c r="F94" s="86"/>
      <c r="G94" s="86"/>
      <c r="H94" s="86"/>
      <c r="I94" s="86"/>
      <c r="J94" s="95" t="s">
        <v>83</v>
      </c>
      <c r="K94" s="86"/>
      <c r="L94" s="25"/>
    </row>
    <row r="95" spans="2:47" s="1" customFormat="1" ht="10.35" customHeight="1" x14ac:dyDescent="0.2">
      <c r="B95" s="25"/>
      <c r="L95" s="25"/>
    </row>
    <row r="96" spans="2:47" s="1" customFormat="1" ht="22.9" customHeight="1" x14ac:dyDescent="0.2">
      <c r="B96" s="25"/>
      <c r="C96" s="96" t="s">
        <v>84</v>
      </c>
      <c r="J96" s="59">
        <f>J117</f>
        <v>0</v>
      </c>
      <c r="L96" s="25"/>
      <c r="AU96" s="13" t="s">
        <v>85</v>
      </c>
    </row>
    <row r="97" spans="2:12" s="8" customFormat="1" ht="24.95" customHeight="1" x14ac:dyDescent="0.2">
      <c r="B97" s="97"/>
      <c r="D97" s="98" t="s">
        <v>120</v>
      </c>
      <c r="E97" s="99"/>
      <c r="F97" s="99"/>
      <c r="G97" s="99"/>
      <c r="H97" s="99"/>
      <c r="I97" s="99"/>
      <c r="J97" s="100">
        <f>J118</f>
        <v>0</v>
      </c>
      <c r="L97" s="97"/>
    </row>
    <row r="98" spans="2:12" s="1" customFormat="1" ht="21.75" customHeight="1" x14ac:dyDescent="0.2">
      <c r="B98" s="25"/>
      <c r="L98" s="25"/>
    </row>
    <row r="99" spans="2:12" s="1" customFormat="1" ht="6.95" customHeight="1" x14ac:dyDescent="0.2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5"/>
    </row>
    <row r="103" spans="2:12" s="1" customFormat="1" ht="6.95" customHeight="1" x14ac:dyDescent="0.2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4" spans="2:12" s="1" customFormat="1" ht="24.95" customHeight="1" x14ac:dyDescent="0.2">
      <c r="B104" s="25"/>
      <c r="C104" s="17" t="s">
        <v>88</v>
      </c>
      <c r="L104" s="25"/>
    </row>
    <row r="105" spans="2:12" s="1" customFormat="1" ht="6.95" customHeight="1" x14ac:dyDescent="0.2">
      <c r="B105" s="25"/>
      <c r="L105" s="25"/>
    </row>
    <row r="106" spans="2:12" s="1" customFormat="1" ht="12" customHeight="1" x14ac:dyDescent="0.2">
      <c r="B106" s="25"/>
      <c r="C106" s="22" t="s">
        <v>142</v>
      </c>
      <c r="L106" s="25"/>
    </row>
    <row r="107" spans="2:12" s="1" customFormat="1" ht="16.5" customHeight="1" x14ac:dyDescent="0.2">
      <c r="B107" s="25"/>
      <c r="E107" s="190" t="str">
        <f>E7</f>
        <v>Modernizace osvětlení ve vybraných lokalitách 2024</v>
      </c>
      <c r="F107" s="191"/>
      <c r="G107" s="191"/>
      <c r="H107" s="191"/>
      <c r="L107" s="25"/>
    </row>
    <row r="108" spans="2:12" s="1" customFormat="1" ht="12" customHeight="1" x14ac:dyDescent="0.2">
      <c r="B108" s="25"/>
      <c r="C108" s="22" t="s">
        <v>79</v>
      </c>
      <c r="L108" s="25"/>
    </row>
    <row r="109" spans="2:12" s="1" customFormat="1" ht="16.5" customHeight="1" x14ac:dyDescent="0.2">
      <c r="B109" s="25"/>
      <c r="E109" s="166" t="str">
        <f>E9</f>
        <v>02 - VON</v>
      </c>
      <c r="F109" s="189"/>
      <c r="G109" s="189"/>
      <c r="H109" s="189"/>
      <c r="L109" s="25"/>
    </row>
    <row r="110" spans="2:12" s="1" customFormat="1" ht="6.95" customHeight="1" x14ac:dyDescent="0.2">
      <c r="B110" s="25"/>
      <c r="L110" s="25"/>
    </row>
    <row r="111" spans="2:12" s="1" customFormat="1" ht="12" customHeight="1" x14ac:dyDescent="0.2">
      <c r="B111" s="25"/>
      <c r="C111" s="22" t="s">
        <v>14</v>
      </c>
      <c r="F111" s="20" t="str">
        <f>F12</f>
        <v xml:space="preserve"> </v>
      </c>
      <c r="I111" s="22" t="s">
        <v>16</v>
      </c>
      <c r="J111" s="45">
        <f>IF(J12="","",J12)</f>
        <v>45411</v>
      </c>
      <c r="L111" s="25"/>
    </row>
    <row r="112" spans="2:12" s="1" customFormat="1" ht="6.95" customHeight="1" x14ac:dyDescent="0.2">
      <c r="B112" s="25"/>
      <c r="L112" s="25"/>
    </row>
    <row r="113" spans="2:65" s="1" customFormat="1" ht="15.2" customHeight="1" x14ac:dyDescent="0.2">
      <c r="B113" s="25"/>
      <c r="C113" s="22" t="s">
        <v>17</v>
      </c>
      <c r="F113" s="20" t="str">
        <f>E15</f>
        <v xml:space="preserve"> </v>
      </c>
      <c r="I113" s="22" t="s">
        <v>21</v>
      </c>
      <c r="J113" s="23" t="str">
        <f>E21</f>
        <v xml:space="preserve"> </v>
      </c>
      <c r="L113" s="25"/>
    </row>
    <row r="114" spans="2:65" s="1" customFormat="1" ht="15.2" customHeight="1" x14ac:dyDescent="0.2">
      <c r="B114" s="25"/>
      <c r="C114" s="22" t="s">
        <v>20</v>
      </c>
      <c r="F114" s="20" t="str">
        <f>IF(E18="","",E18)</f>
        <v xml:space="preserve"> </v>
      </c>
      <c r="I114" s="22" t="s">
        <v>22</v>
      </c>
      <c r="J114" s="23" t="str">
        <f>E24</f>
        <v xml:space="preserve"> </v>
      </c>
      <c r="L114" s="25"/>
    </row>
    <row r="115" spans="2:65" s="1" customFormat="1" ht="10.35" customHeight="1" x14ac:dyDescent="0.2">
      <c r="B115" s="25"/>
      <c r="L115" s="25"/>
    </row>
    <row r="116" spans="2:65" s="10" customFormat="1" ht="29.25" customHeight="1" x14ac:dyDescent="0.2">
      <c r="B116" s="105"/>
      <c r="C116" s="106" t="s">
        <v>89</v>
      </c>
      <c r="D116" s="107" t="s">
        <v>49</v>
      </c>
      <c r="E116" s="107" t="s">
        <v>45</v>
      </c>
      <c r="F116" s="107" t="s">
        <v>46</v>
      </c>
      <c r="G116" s="107" t="s">
        <v>90</v>
      </c>
      <c r="H116" s="107" t="s">
        <v>91</v>
      </c>
      <c r="I116" s="107" t="s">
        <v>92</v>
      </c>
      <c r="J116" s="108" t="s">
        <v>83</v>
      </c>
      <c r="K116" s="109" t="s">
        <v>93</v>
      </c>
      <c r="L116" s="105"/>
      <c r="M116" s="52" t="s">
        <v>1</v>
      </c>
      <c r="N116" s="53" t="s">
        <v>29</v>
      </c>
      <c r="O116" s="53" t="s">
        <v>94</v>
      </c>
      <c r="P116" s="53" t="s">
        <v>95</v>
      </c>
      <c r="Q116" s="53" t="s">
        <v>96</v>
      </c>
      <c r="R116" s="53" t="s">
        <v>97</v>
      </c>
      <c r="S116" s="53" t="s">
        <v>98</v>
      </c>
      <c r="T116" s="54" t="s">
        <v>99</v>
      </c>
    </row>
    <row r="117" spans="2:65" s="1" customFormat="1" ht="22.9" customHeight="1" x14ac:dyDescent="0.25">
      <c r="B117" s="25"/>
      <c r="C117" s="57" t="s">
        <v>100</v>
      </c>
      <c r="J117" s="110">
        <f>BK117</f>
        <v>0</v>
      </c>
      <c r="L117" s="25"/>
      <c r="M117" s="55"/>
      <c r="N117" s="46"/>
      <c r="O117" s="46"/>
      <c r="P117" s="111">
        <f>P118</f>
        <v>0</v>
      </c>
      <c r="Q117" s="46"/>
      <c r="R117" s="111">
        <f>R118</f>
        <v>0</v>
      </c>
      <c r="S117" s="46"/>
      <c r="T117" s="112">
        <f>T118</f>
        <v>0</v>
      </c>
      <c r="AT117" s="13" t="s">
        <v>63</v>
      </c>
      <c r="AU117" s="13" t="s">
        <v>85</v>
      </c>
      <c r="BK117" s="113">
        <f>BK118</f>
        <v>0</v>
      </c>
    </row>
    <row r="118" spans="2:65" s="11" customFormat="1" ht="25.9" customHeight="1" x14ac:dyDescent="0.2">
      <c r="B118" s="114"/>
      <c r="D118" s="115" t="s">
        <v>63</v>
      </c>
      <c r="E118" s="116" t="s">
        <v>121</v>
      </c>
      <c r="F118" s="116" t="s">
        <v>122</v>
      </c>
      <c r="J118" s="117">
        <f>BK118</f>
        <v>0</v>
      </c>
      <c r="L118" s="114"/>
      <c r="M118" s="118"/>
      <c r="P118" s="119">
        <f>SUM(P119:P120)</f>
        <v>0</v>
      </c>
      <c r="R118" s="119">
        <f>SUM(R119:R120)</f>
        <v>0</v>
      </c>
      <c r="T118" s="120">
        <f>SUM(T119:T120)</f>
        <v>0</v>
      </c>
      <c r="AR118" s="115" t="s">
        <v>114</v>
      </c>
      <c r="AT118" s="121" t="s">
        <v>63</v>
      </c>
      <c r="AU118" s="121" t="s">
        <v>64</v>
      </c>
      <c r="AY118" s="115" t="s">
        <v>103</v>
      </c>
      <c r="BK118" s="122">
        <f>SUM(BK119:BK120)</f>
        <v>0</v>
      </c>
    </row>
    <row r="119" spans="2:65" s="1" customFormat="1" ht="24.2" customHeight="1" x14ac:dyDescent="0.2">
      <c r="B119" s="125"/>
      <c r="C119" s="126" t="s">
        <v>72</v>
      </c>
      <c r="D119" s="126" t="s">
        <v>106</v>
      </c>
      <c r="E119" s="127" t="s">
        <v>123</v>
      </c>
      <c r="F119" s="128" t="s">
        <v>124</v>
      </c>
      <c r="G119" s="129" t="s">
        <v>125</v>
      </c>
      <c r="H119" s="130">
        <v>1</v>
      </c>
      <c r="I119" s="131"/>
      <c r="J119" s="131">
        <f>ROUND(I119*H119,2)</f>
        <v>0</v>
      </c>
      <c r="K119" s="132"/>
      <c r="L119" s="25"/>
      <c r="M119" s="133" t="s">
        <v>1</v>
      </c>
      <c r="N119" s="134" t="s">
        <v>30</v>
      </c>
      <c r="O119" s="135">
        <v>0</v>
      </c>
      <c r="P119" s="135">
        <f>O119*H119</f>
        <v>0</v>
      </c>
      <c r="Q119" s="135">
        <v>0</v>
      </c>
      <c r="R119" s="135">
        <f>Q119*H119</f>
        <v>0</v>
      </c>
      <c r="S119" s="135">
        <v>0</v>
      </c>
      <c r="T119" s="136">
        <f>S119*H119</f>
        <v>0</v>
      </c>
      <c r="AR119" s="137" t="s">
        <v>126</v>
      </c>
      <c r="AT119" s="137" t="s">
        <v>106</v>
      </c>
      <c r="AU119" s="137" t="s">
        <v>72</v>
      </c>
      <c r="AY119" s="13" t="s">
        <v>103</v>
      </c>
      <c r="BE119" s="138">
        <f>IF(N119="základní",J119,0)</f>
        <v>0</v>
      </c>
      <c r="BF119" s="138">
        <f>IF(N119="snížená",J119,0)</f>
        <v>0</v>
      </c>
      <c r="BG119" s="138">
        <f>IF(N119="zákl. přenesená",J119,0)</f>
        <v>0</v>
      </c>
      <c r="BH119" s="138">
        <f>IF(N119="sníž. přenesená",J119,0)</f>
        <v>0</v>
      </c>
      <c r="BI119" s="138">
        <f>IF(N119="nulová",J119,0)</f>
        <v>0</v>
      </c>
      <c r="BJ119" s="13" t="s">
        <v>72</v>
      </c>
      <c r="BK119" s="138">
        <f>ROUND(I119*H119,2)</f>
        <v>0</v>
      </c>
      <c r="BL119" s="13" t="s">
        <v>126</v>
      </c>
      <c r="BM119" s="137" t="s">
        <v>127</v>
      </c>
    </row>
    <row r="120" spans="2:65" s="1" customFormat="1" ht="29.25" x14ac:dyDescent="0.2">
      <c r="B120" s="25"/>
      <c r="D120" s="139" t="s">
        <v>110</v>
      </c>
      <c r="F120" s="145" t="s">
        <v>128</v>
      </c>
      <c r="L120" s="25"/>
      <c r="M120" s="142"/>
      <c r="N120" s="143"/>
      <c r="O120" s="143"/>
      <c r="P120" s="143"/>
      <c r="Q120" s="143"/>
      <c r="R120" s="143"/>
      <c r="S120" s="143"/>
      <c r="T120" s="144"/>
      <c r="AT120" s="13" t="s">
        <v>110</v>
      </c>
      <c r="AU120" s="13" t="s">
        <v>72</v>
      </c>
    </row>
    <row r="121" spans="2:65" s="1" customFormat="1" ht="6.95" customHeight="1" x14ac:dyDescent="0.2"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25"/>
    </row>
  </sheetData>
  <autoFilter ref="C116:K120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zakázky</vt:lpstr>
      <vt:lpstr>01 - Elektromateriál</vt:lpstr>
      <vt:lpstr>02 - VON</vt:lpstr>
      <vt:lpstr>'01 - Elektromateriál'!Názvy_tisku</vt:lpstr>
      <vt:lpstr>'02 - VON'!Názvy_tisku</vt:lpstr>
      <vt:lpstr>'Rekapitulace zakázky'!Názvy_tisku</vt:lpstr>
      <vt:lpstr>'01 - Elektromateriál'!Oblast_tisku</vt:lpstr>
      <vt:lpstr>'02 -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BUREŠ, Adam (ELEKTROLINE)</dc:creator>
  <cp:lastModifiedBy>Křehlíková Lucie, Bc.</cp:lastModifiedBy>
  <dcterms:created xsi:type="dcterms:W3CDTF">2024-02-14T14:21:06Z</dcterms:created>
  <dcterms:modified xsi:type="dcterms:W3CDTF">2024-05-27T09:03:27Z</dcterms:modified>
</cp:coreProperties>
</file>